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carazzato/Arquivo/Documentos/Wushu/CBKW/Competições/Nacionais/36ºCBKW/Planilhas de Controle/"/>
    </mc:Choice>
  </mc:AlternateContent>
  <xr:revisionPtr revIDLastSave="0" documentId="8_{EAEA36BD-F0DC-F041-BD87-FB1875035DEB}" xr6:coauthVersionLast="47" xr6:coauthVersionMax="47" xr10:uidLastSave="{00000000-0000-0000-0000-000000000000}"/>
  <bookViews>
    <workbookView xWindow="1460" yWindow="2620" windowWidth="27840" windowHeight="17680" xr2:uid="{2ECE88B0-11CA-5847-B71C-4FC14B0A9387}"/>
  </bookViews>
  <sheets>
    <sheet name="Form" sheetId="5" r:id="rId1"/>
  </sheets>
  <definedNames>
    <definedName name="Armas">Form!$AJ$4:$AJ$13</definedName>
    <definedName name="Changquan">Form!$X$4:$X$20</definedName>
    <definedName name="CQ">Form!$BA$4:$BA$45</definedName>
    <definedName name="Daoshu">Form!$AA$4:$AA$17</definedName>
    <definedName name="Duilian">" "</definedName>
    <definedName name="Gunshu">Form!$AE$4:$AE$17</definedName>
    <definedName name="Jianshu">Form!$AB$4:$AB$18</definedName>
    <definedName name="Mão_Arma">Form!$AK$4:$AK$13</definedName>
    <definedName name="Mãos">Form!$AI$4:$AI$16</definedName>
    <definedName name="Nandao">Form!$AC$4:$AC$20</definedName>
    <definedName name="Nangun">Form!$AG$4:$AG$20</definedName>
    <definedName name="Nanquan">Form!$Y$4:$Y$16</definedName>
    <definedName name="NQ">Form!$BC$4:$BC$33</definedName>
    <definedName name="Qiangshu">Form!$AF$4:$AF$17</definedName>
    <definedName name="Taijijian">Form!$AD$4:$AD$15</definedName>
    <definedName name="Taijiquan">Form!$Z$4:$Z$17</definedName>
    <definedName name="Taijishan">Form!$AH$4:$AH$15</definedName>
    <definedName name="TJQ">Form!$BE$4:$BE$25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2" i="5" l="1"/>
  <c r="BA43" i="5"/>
  <c r="BA44" i="5"/>
  <c r="BA45" i="5"/>
  <c r="BA36" i="5"/>
  <c r="BA37" i="5"/>
  <c r="BA38" i="5"/>
  <c r="BA39" i="5"/>
  <c r="BA40" i="5"/>
  <c r="BA41" i="5"/>
  <c r="AK20" i="5"/>
  <c r="AJ20" i="5"/>
  <c r="AI20" i="5"/>
  <c r="AK19" i="5"/>
  <c r="AJ19" i="5"/>
  <c r="AI19" i="5"/>
  <c r="AK18" i="5"/>
  <c r="AJ18" i="5"/>
  <c r="AI18" i="5"/>
  <c r="AK17" i="5"/>
  <c r="AJ17" i="5"/>
  <c r="AI17" i="5"/>
  <c r="AK16" i="5"/>
  <c r="AJ16" i="5"/>
  <c r="AI16" i="5"/>
  <c r="AK15" i="5"/>
  <c r="AJ15" i="5"/>
  <c r="AI15" i="5"/>
  <c r="AK14" i="5"/>
  <c r="AJ14" i="5"/>
  <c r="AI14" i="5"/>
  <c r="AK13" i="5"/>
  <c r="AJ13" i="5"/>
  <c r="AI13" i="5"/>
  <c r="AK12" i="5"/>
  <c r="AJ12" i="5"/>
  <c r="AI12" i="5"/>
  <c r="AK11" i="5"/>
  <c r="AJ11" i="5"/>
  <c r="AI11" i="5"/>
  <c r="AK10" i="5"/>
  <c r="AJ10" i="5"/>
  <c r="AI10" i="5"/>
  <c r="AK9" i="5"/>
  <c r="AJ9" i="5"/>
  <c r="AI9" i="5"/>
  <c r="AK8" i="5"/>
  <c r="AJ8" i="5"/>
  <c r="AI8" i="5"/>
  <c r="AK7" i="5"/>
  <c r="AJ7" i="5"/>
  <c r="AI7" i="5"/>
  <c r="AK6" i="5"/>
  <c r="AJ6" i="5"/>
  <c r="AI6" i="5"/>
  <c r="AK5" i="5"/>
  <c r="AJ5" i="5"/>
  <c r="AI5" i="5"/>
  <c r="B11" i="5"/>
  <c r="B9" i="5"/>
  <c r="BC32" i="5"/>
  <c r="BC33" i="5"/>
  <c r="BC25" i="5"/>
  <c r="M4" i="5"/>
  <c r="C20" i="5"/>
  <c r="R28" i="5"/>
  <c r="R30" i="5"/>
  <c r="Q28" i="5"/>
  <c r="Q30" i="5"/>
  <c r="P28" i="5"/>
  <c r="P30" i="5"/>
  <c r="O28" i="5"/>
  <c r="O30" i="5"/>
  <c r="N28" i="5"/>
  <c r="N30" i="5"/>
  <c r="M28" i="5"/>
  <c r="M30" i="5"/>
  <c r="L28" i="5"/>
  <c r="L30" i="5"/>
  <c r="K28" i="5"/>
  <c r="K30" i="5"/>
  <c r="J28" i="5"/>
  <c r="J30" i="5"/>
  <c r="I28" i="5"/>
  <c r="I30" i="5"/>
  <c r="H28" i="5"/>
  <c r="H30" i="5"/>
  <c r="G28" i="5"/>
  <c r="G30" i="5"/>
  <c r="F28" i="5"/>
  <c r="F30" i="5"/>
  <c r="E28" i="5"/>
  <c r="D28" i="5"/>
  <c r="D30" i="5"/>
  <c r="C28" i="5"/>
  <c r="C30" i="5"/>
  <c r="R25" i="5"/>
  <c r="R27" i="5"/>
  <c r="Q25" i="5"/>
  <c r="Q27" i="5"/>
  <c r="P25" i="5"/>
  <c r="P27" i="5"/>
  <c r="O25" i="5"/>
  <c r="O27" i="5"/>
  <c r="N25" i="5"/>
  <c r="N27" i="5"/>
  <c r="M25" i="5"/>
  <c r="M27" i="5"/>
  <c r="L25" i="5"/>
  <c r="L27" i="5"/>
  <c r="K25" i="5"/>
  <c r="K27" i="5"/>
  <c r="J25" i="5"/>
  <c r="J27" i="5"/>
  <c r="I25" i="5"/>
  <c r="I27" i="5"/>
  <c r="H25" i="5"/>
  <c r="H27" i="5"/>
  <c r="G25" i="5"/>
  <c r="G27" i="5"/>
  <c r="F25" i="5"/>
  <c r="F27" i="5"/>
  <c r="E25" i="5"/>
  <c r="E27" i="5"/>
  <c r="D25" i="5"/>
  <c r="D27" i="5"/>
  <c r="C25" i="5"/>
  <c r="C27" i="5"/>
  <c r="R22" i="5"/>
  <c r="R24" i="5"/>
  <c r="Q22" i="5"/>
  <c r="Q24" i="5"/>
  <c r="P22" i="5"/>
  <c r="P24" i="5"/>
  <c r="O22" i="5"/>
  <c r="O24" i="5"/>
  <c r="N22" i="5"/>
  <c r="N24" i="5"/>
  <c r="M22" i="5"/>
  <c r="M24" i="5"/>
  <c r="L22" i="5"/>
  <c r="L24" i="5"/>
  <c r="K22" i="5"/>
  <c r="J22" i="5"/>
  <c r="J24" i="5"/>
  <c r="I22" i="5"/>
  <c r="H22" i="5"/>
  <c r="G22" i="5"/>
  <c r="G24" i="5"/>
  <c r="F22" i="5"/>
  <c r="E22" i="5"/>
  <c r="E24" i="5"/>
  <c r="D22" i="5"/>
  <c r="C22" i="5"/>
  <c r="U19" i="5"/>
  <c r="T19" i="5"/>
  <c r="S19" i="5"/>
  <c r="B19" i="5"/>
  <c r="U17" i="5"/>
  <c r="T17" i="5"/>
  <c r="S17" i="5"/>
  <c r="B17" i="5"/>
  <c r="U15" i="5"/>
  <c r="T15" i="5"/>
  <c r="S15" i="5"/>
  <c r="B15" i="5"/>
  <c r="C29" i="5"/>
  <c r="I24" i="5"/>
  <c r="BA26" i="5"/>
  <c r="AH20" i="5"/>
  <c r="AG20" i="5"/>
  <c r="AF20" i="5"/>
  <c r="AE20" i="5"/>
  <c r="AH19" i="5"/>
  <c r="AG19" i="5"/>
  <c r="AF19" i="5"/>
  <c r="AE19" i="5"/>
  <c r="AH18" i="5"/>
  <c r="AG18" i="5"/>
  <c r="AF18" i="5"/>
  <c r="AE18" i="5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5" i="5"/>
  <c r="AG5" i="5"/>
  <c r="AF5" i="5"/>
  <c r="AE5" i="5"/>
  <c r="AD20" i="5"/>
  <c r="AC20" i="5"/>
  <c r="AB20" i="5"/>
  <c r="AA20" i="5"/>
  <c r="AD19" i="5"/>
  <c r="AC19" i="5"/>
  <c r="AB19" i="5"/>
  <c r="AA19" i="5"/>
  <c r="AD18" i="5"/>
  <c r="AC18" i="5"/>
  <c r="AB18" i="5"/>
  <c r="AA18" i="5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C6" i="5"/>
  <c r="AB6" i="5"/>
  <c r="AA6" i="5"/>
  <c r="AD5" i="5"/>
  <c r="AC5" i="5"/>
  <c r="AB5" i="5"/>
  <c r="AA5" i="5"/>
  <c r="Y5" i="5"/>
  <c r="Z5" i="5"/>
  <c r="Y6" i="5"/>
  <c r="Z6" i="5"/>
  <c r="Y7" i="5"/>
  <c r="Z7" i="5"/>
  <c r="Y8" i="5"/>
  <c r="Z8" i="5"/>
  <c r="Y9" i="5"/>
  <c r="Z9" i="5"/>
  <c r="Y10" i="5"/>
  <c r="Z10" i="5"/>
  <c r="Y11" i="5"/>
  <c r="Z11" i="5"/>
  <c r="Y12" i="5"/>
  <c r="Z12" i="5"/>
  <c r="Y13" i="5"/>
  <c r="Z13" i="5"/>
  <c r="Y14" i="5"/>
  <c r="Z14" i="5"/>
  <c r="Y15" i="5"/>
  <c r="Z15" i="5"/>
  <c r="Y16" i="5"/>
  <c r="Z16" i="5"/>
  <c r="Y17" i="5"/>
  <c r="Z17" i="5"/>
  <c r="Y18" i="5"/>
  <c r="Z18" i="5"/>
  <c r="Y19" i="5"/>
  <c r="Z19" i="5"/>
  <c r="Y20" i="5"/>
  <c r="Z20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5" i="5"/>
  <c r="BE25" i="5"/>
  <c r="BE24" i="5"/>
  <c r="BE23" i="5"/>
  <c r="BE22" i="5"/>
  <c r="BE21" i="5"/>
  <c r="BE20" i="5"/>
  <c r="BE19" i="5"/>
  <c r="BE18" i="5"/>
  <c r="BE17" i="5"/>
  <c r="BE16" i="5"/>
  <c r="BC31" i="5"/>
  <c r="BC30" i="5"/>
  <c r="BC29" i="5"/>
  <c r="BC28" i="5"/>
  <c r="BC27" i="5"/>
  <c r="BC26" i="5"/>
  <c r="BC24" i="5"/>
  <c r="BC23" i="5"/>
  <c r="BC22" i="5"/>
  <c r="BC21" i="5"/>
  <c r="BC20" i="5"/>
  <c r="L20" i="5"/>
  <c r="L29" i="5"/>
  <c r="H20" i="5"/>
  <c r="H29" i="5"/>
  <c r="Q20" i="5"/>
  <c r="Q29" i="5"/>
  <c r="M20" i="5"/>
  <c r="M29" i="5"/>
  <c r="I20" i="5"/>
  <c r="I29" i="5"/>
  <c r="E20" i="5"/>
  <c r="P20" i="5"/>
  <c r="P29" i="5"/>
  <c r="D20" i="5"/>
  <c r="D29" i="5"/>
  <c r="N20" i="5"/>
  <c r="N29" i="5"/>
  <c r="O20" i="5"/>
  <c r="O29" i="5"/>
  <c r="R20" i="5"/>
  <c r="R29" i="5"/>
  <c r="F20" i="5"/>
  <c r="F29" i="5"/>
  <c r="G20" i="5"/>
  <c r="G29" i="5"/>
  <c r="J20" i="5"/>
  <c r="J29" i="5"/>
  <c r="K20" i="5"/>
  <c r="K29" i="5"/>
  <c r="T18" i="5"/>
  <c r="E30" i="5"/>
  <c r="T20" i="5"/>
  <c r="E29" i="5"/>
  <c r="BA35" i="5"/>
  <c r="BA34" i="5"/>
  <c r="BA32" i="5"/>
  <c r="BA31" i="5"/>
  <c r="BA30" i="5"/>
  <c r="BA29" i="5"/>
  <c r="BA28" i="5"/>
  <c r="BA33" i="5"/>
  <c r="BA27" i="5"/>
  <c r="B10" i="5"/>
  <c r="B8" i="5"/>
  <c r="L4" i="5"/>
  <c r="K4" i="5"/>
  <c r="R16" i="5"/>
  <c r="R23" i="5"/>
  <c r="N16" i="5"/>
  <c r="N23" i="5"/>
  <c r="J16" i="5"/>
  <c r="J23" i="5"/>
  <c r="F16" i="5"/>
  <c r="Q16" i="5"/>
  <c r="Q23" i="5"/>
  <c r="M16" i="5"/>
  <c r="M23" i="5"/>
  <c r="I16" i="5"/>
  <c r="I23" i="5"/>
  <c r="E16" i="5"/>
  <c r="E23" i="5"/>
  <c r="L16" i="5"/>
  <c r="L23" i="5"/>
  <c r="H16" i="5"/>
  <c r="P16" i="5"/>
  <c r="P23" i="5"/>
  <c r="D16" i="5"/>
  <c r="O16" i="5"/>
  <c r="O23" i="5"/>
  <c r="K16" i="5"/>
  <c r="G16" i="5"/>
  <c r="G23" i="5"/>
  <c r="C16" i="5"/>
  <c r="R18" i="5"/>
  <c r="R26" i="5"/>
  <c r="N18" i="5"/>
  <c r="N26" i="5"/>
  <c r="J18" i="5"/>
  <c r="J26" i="5"/>
  <c r="F18" i="5"/>
  <c r="F26" i="5"/>
  <c r="Q18" i="5"/>
  <c r="Q26" i="5"/>
  <c r="M18" i="5"/>
  <c r="M26" i="5"/>
  <c r="I18" i="5"/>
  <c r="I26" i="5"/>
  <c r="E18" i="5"/>
  <c r="E26" i="5"/>
  <c r="P18" i="5"/>
  <c r="P26" i="5"/>
  <c r="L18" i="5"/>
  <c r="L26" i="5"/>
  <c r="H18" i="5"/>
  <c r="H26" i="5"/>
  <c r="D18" i="5"/>
  <c r="D26" i="5"/>
  <c r="O18" i="5"/>
  <c r="O26" i="5"/>
  <c r="K18" i="5"/>
  <c r="K26" i="5"/>
  <c r="G18" i="5"/>
  <c r="G26" i="5"/>
  <c r="C18" i="5"/>
  <c r="C26" i="5"/>
  <c r="C23" i="5"/>
  <c r="C24" i="5"/>
  <c r="K23" i="5"/>
  <c r="K24" i="5"/>
  <c r="H23" i="5"/>
  <c r="H24" i="5"/>
  <c r="F23" i="5"/>
  <c r="F24" i="5"/>
  <c r="D24" i="5"/>
  <c r="D23" i="5"/>
  <c r="S18" i="5"/>
  <c r="U18" i="5"/>
  <c r="S20" i="5"/>
  <c r="U20" i="5"/>
  <c r="V32" i="5"/>
  <c r="T16" i="5"/>
  <c r="S16" i="5"/>
  <c r="U16" i="5"/>
</calcChain>
</file>

<file path=xl/sharedStrings.xml><?xml version="1.0" encoding="utf-8"?>
<sst xmlns="http://schemas.openxmlformats.org/spreadsheetml/2006/main" count="314" uniqueCount="203">
  <si>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</si>
  <si>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</si>
  <si>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</si>
  <si>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</si>
  <si>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</si>
  <si>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</si>
  <si>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</si>
  <si>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</si>
  <si>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</si>
  <si>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</si>
  <si>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</si>
  <si>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</si>
  <si>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Gou</t>
  </si>
  <si>
    <t>Mabu</t>
  </si>
  <si>
    <t>Xiebu</t>
  </si>
  <si>
    <t>Pubu</t>
  </si>
  <si>
    <t>Xubu</t>
  </si>
  <si>
    <t>#13</t>
  </si>
  <si>
    <t>#14</t>
  </si>
  <si>
    <t>#15</t>
  </si>
  <si>
    <t>Daoshu</t>
  </si>
  <si>
    <t>Jianshu</t>
  </si>
  <si>
    <t>Gunshu</t>
  </si>
  <si>
    <t>Nanquan</t>
  </si>
  <si>
    <t>Nandao</t>
  </si>
  <si>
    <t>Nangun</t>
  </si>
  <si>
    <t>Taijiquan</t>
  </si>
  <si>
    <t>Quan 1</t>
  </si>
  <si>
    <t>Quan 3</t>
  </si>
  <si>
    <t>Quan 2</t>
  </si>
  <si>
    <t>Zhang 1</t>
  </si>
  <si>
    <t>Zhang 2</t>
  </si>
  <si>
    <t>Chan Tou</t>
  </si>
  <si>
    <t>Pi Dao</t>
  </si>
  <si>
    <t>Zha Dao</t>
  </si>
  <si>
    <t>Zhan Dao</t>
  </si>
  <si>
    <t>Gua Dao</t>
  </si>
  <si>
    <t>Yun Dao</t>
  </si>
  <si>
    <t>Bei Hua Dao</t>
  </si>
  <si>
    <t>Ci Jian</t>
  </si>
  <si>
    <t>Gua Jian</t>
  </si>
  <si>
    <t>Dian Jian</t>
  </si>
  <si>
    <t>Liao Jian</t>
  </si>
  <si>
    <t>Pi Jian</t>
  </si>
  <si>
    <t>Jie Jian</t>
  </si>
  <si>
    <t>Jian Wan Hua</t>
  </si>
  <si>
    <t>Hu Zhao</t>
  </si>
  <si>
    <t>Gua Gai Quan</t>
  </si>
  <si>
    <t>Pao Quan</t>
  </si>
  <si>
    <t>Gun Qiao</t>
  </si>
  <si>
    <t>Heng Ding Tui</t>
  </si>
  <si>
    <t>Qi Lin Bu</t>
  </si>
  <si>
    <t>Die Bu</t>
  </si>
  <si>
    <t>Qi Long Bu</t>
  </si>
  <si>
    <t>Pi Gun</t>
  </si>
  <si>
    <t>Jiao Gun</t>
  </si>
  <si>
    <t>Ge Gun</t>
  </si>
  <si>
    <t>Gun Ya Gun</t>
  </si>
  <si>
    <t>Ji Gun</t>
  </si>
  <si>
    <t>Ding Gun</t>
  </si>
  <si>
    <t>Pao Gun</t>
  </si>
  <si>
    <t>Mo Dao</t>
  </si>
  <si>
    <t>Ge Dao</t>
  </si>
  <si>
    <t>Jie Dao</t>
  </si>
  <si>
    <t>Jian Wan Hua Dao</t>
  </si>
  <si>
    <t>Ping Lung Gun</t>
  </si>
  <si>
    <t>Yun Gun</t>
  </si>
  <si>
    <t>Beng Gun</t>
  </si>
  <si>
    <t>Chuo Gun</t>
  </si>
  <si>
    <t>Li Wu Hua Gun</t>
  </si>
  <si>
    <t>Ti Liao Hua Gun</t>
  </si>
  <si>
    <t>Tiao Ba</t>
  </si>
  <si>
    <t>Lan Qiang</t>
  </si>
  <si>
    <t>Na Qiang</t>
  </si>
  <si>
    <t>Zha Qiang</t>
  </si>
  <si>
    <t>Chuan Qiang</t>
  </si>
  <si>
    <t>Beng Qiang</t>
  </si>
  <si>
    <t>Dian Qiang</t>
  </si>
  <si>
    <t>Li Wu Hua Qiang</t>
  </si>
  <si>
    <t>Zuo You Gua Jian</t>
  </si>
  <si>
    <t>Mo Jian</t>
  </si>
  <si>
    <t>Jiao Jian</t>
  </si>
  <si>
    <t>Lan Que Wei</t>
  </si>
  <si>
    <t>Zuo You Lou Xi Ao Bu</t>
  </si>
  <si>
    <t>Yun Shou</t>
  </si>
  <si>
    <t>Yan Shou Gon Chuei</t>
  </si>
  <si>
    <t>Zuo You  Dao Juan Gong</t>
  </si>
  <si>
    <t>Ban Lan Chui</t>
  </si>
  <si>
    <t>Qiangshu</t>
  </si>
  <si>
    <t>Changquan</t>
  </si>
  <si>
    <t>CQ</t>
  </si>
  <si>
    <t>NQ</t>
  </si>
  <si>
    <t>TJQ</t>
  </si>
  <si>
    <t>Taijijian</t>
  </si>
  <si>
    <t>#16</t>
  </si>
  <si>
    <t>Guo Nao</t>
  </si>
  <si>
    <t>Sao Dao</t>
  </si>
  <si>
    <t>UF</t>
  </si>
  <si>
    <t>Nome Completo</t>
  </si>
  <si>
    <t>AC</t>
  </si>
  <si>
    <t>AM</t>
  </si>
  <si>
    <t>AP</t>
  </si>
  <si>
    <t>BA</t>
  </si>
  <si>
    <t>CE</t>
  </si>
  <si>
    <t>DF</t>
  </si>
  <si>
    <t>GO</t>
  </si>
  <si>
    <t>MA</t>
  </si>
  <si>
    <t>MG</t>
  </si>
  <si>
    <t>MS</t>
  </si>
  <si>
    <t>MT</t>
  </si>
  <si>
    <t>PA</t>
  </si>
  <si>
    <t>PE</t>
  </si>
  <si>
    <t>PI</t>
  </si>
  <si>
    <t>PR</t>
  </si>
  <si>
    <t>RJ</t>
  </si>
  <si>
    <t>RO</t>
  </si>
  <si>
    <t>RR</t>
  </si>
  <si>
    <t>SC</t>
  </si>
  <si>
    <t>SE</t>
  </si>
  <si>
    <t>SP</t>
  </si>
  <si>
    <t>TO</t>
  </si>
  <si>
    <t>RS</t>
  </si>
  <si>
    <t>RN</t>
  </si>
  <si>
    <t>PB</t>
  </si>
  <si>
    <t>ES</t>
  </si>
  <si>
    <t>AL</t>
  </si>
  <si>
    <t>Balanço de Perna Estendida</t>
  </si>
  <si>
    <t>Flexão para Extensão</t>
  </si>
  <si>
    <t>Rasteira</t>
  </si>
  <si>
    <t>Cotovelo Ofensivo</t>
  </si>
  <si>
    <t>Equilíbrio</t>
  </si>
  <si>
    <t>Mão</t>
  </si>
  <si>
    <t>Rotina</t>
  </si>
  <si>
    <t>111A</t>
  </si>
  <si>
    <t>112A</t>
  </si>
  <si>
    <t>123A</t>
  </si>
  <si>
    <t>153A</t>
  </si>
  <si>
    <t>163A</t>
  </si>
  <si>
    <t>244A</t>
  </si>
  <si>
    <t>312A</t>
  </si>
  <si>
    <t>323A</t>
  </si>
  <si>
    <t>324A</t>
  </si>
  <si>
    <t>333A</t>
  </si>
  <si>
    <t>335A</t>
  </si>
  <si>
    <t>133B</t>
  </si>
  <si>
    <t>244B</t>
  </si>
  <si>
    <t>312B</t>
  </si>
  <si>
    <t>323B</t>
  </si>
  <si>
    <t>324B</t>
  </si>
  <si>
    <t>353B</t>
  </si>
  <si>
    <t>355B</t>
  </si>
  <si>
    <t>323C</t>
  </si>
  <si>
    <t>324C</t>
  </si>
  <si>
    <t>353C</t>
  </si>
  <si>
    <t>MOV</t>
  </si>
  <si>
    <t>CNX</t>
  </si>
  <si>
    <t>TOTAL</t>
  </si>
  <si>
    <t>A. Média</t>
  </si>
  <si>
    <t>A. Longa</t>
  </si>
  <si>
    <t>346A</t>
  </si>
  <si>
    <t>415A</t>
  </si>
  <si>
    <t>423A</t>
  </si>
  <si>
    <t>447A</t>
  </si>
  <si>
    <t>346B</t>
  </si>
  <si>
    <t>142A</t>
  </si>
  <si>
    <t>143A</t>
  </si>
  <si>
    <t>212A</t>
  </si>
  <si>
    <t>143B</t>
  </si>
  <si>
    <t xml:space="preserve">a organização fará o ajuste para não exceder o limite de pontos </t>
  </si>
  <si>
    <t>Técnica de Membro Inferior 1</t>
  </si>
  <si>
    <t>Técnica de Membro Inferior 2</t>
  </si>
  <si>
    <t>Zuo You Ye Ma Feng Zhong</t>
  </si>
  <si>
    <t>Gongbu</t>
  </si>
  <si>
    <t>Taijishan</t>
  </si>
  <si>
    <t>Kai Shan</t>
  </si>
  <si>
    <t>He Shan</t>
  </si>
  <si>
    <t>Ci Shan</t>
  </si>
  <si>
    <t>Guan Shan</t>
  </si>
  <si>
    <t>Liao Shan</t>
  </si>
  <si>
    <t>Dian Shan</t>
  </si>
  <si>
    <t>Pi Shan</t>
  </si>
  <si>
    <t>Pao Jie Shan</t>
  </si>
  <si>
    <t>Beng Jian</t>
  </si>
  <si>
    <t>Zuo You Chuan Suo</t>
  </si>
  <si>
    <t>Duilian</t>
  </si>
  <si>
    <t>Técnica de Membro Inferior 3</t>
  </si>
  <si>
    <t>Técnica de Membro Inferior 4</t>
  </si>
  <si>
    <t>Técnica de Membro Inferior 5</t>
  </si>
  <si>
    <t>Método de Arremesso e Queda 1</t>
  </si>
  <si>
    <t>Método de Arremesso e Queda 2</t>
  </si>
  <si>
    <t>Mãos</t>
  </si>
  <si>
    <t>Armas</t>
  </si>
  <si>
    <t>Técnica de Arma 1</t>
  </si>
  <si>
    <t>Técnica de Arma 2</t>
  </si>
  <si>
    <t>Técnica de Arma 3</t>
  </si>
  <si>
    <t>Técnica de Arma 4</t>
  </si>
  <si>
    <t>Técnica de Arma 5</t>
  </si>
  <si>
    <t>Técnica de Arma 6</t>
  </si>
  <si>
    <t>Método de Arremesso e Queda</t>
  </si>
  <si>
    <t>Mão_Arma</t>
  </si>
  <si>
    <t>Relação de Movimentos Obrigatórios</t>
  </si>
  <si>
    <t>Relação de Movimentos de Dificuldade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</si>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</sst>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;;@"/>
  </numFmts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0.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quotePrefix="1" applyAlignment="1">
      <alignment horizontal="center" vertical="center" wrapText="1"/>
    </xf>
    <xf numFmtId="0" fontId="0" fillId="0" borderId="0" xfId="0" quotePrefix="1" applyAlignment="1">
      <alignment horizontal="center" vertical="center" shrinkToFit="1"/>
    </xf>
    <xf numFmtId="14" fontId="0" fillId="0" borderId="8" xfId="0" applyNumberFormat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 wrapText="1" shrinkToFit="1"/>
      <protection locked="0"/>
    </xf>
    <xf numFmtId="14" fontId="0" fillId="0" borderId="6" xfId="0" applyNumberFormat="1" applyBorder="1" applyAlignment="1" applyProtection="1">
      <alignment horizontal="center" vertical="center" wrapText="1" shrinkToFit="1"/>
      <protection locked="0"/>
    </xf>
    <xf numFmtId="14" fontId="0" fillId="0" borderId="8" xfId="0" applyNumberFormat="1" applyBorder="1" applyAlignment="1" applyProtection="1">
      <alignment horizontal="center" vertical="center" wrapText="1" shrinkToFit="1"/>
      <protection locked="0"/>
    </xf>
    <xf numFmtId="14" fontId="0" fillId="0" borderId="9" xfId="0" applyNumberFormat="1" applyBorder="1" applyAlignment="1" applyProtection="1">
      <alignment horizontal="center" vertical="center" wrapText="1" shrinkToFit="1"/>
      <protection locked="0"/>
    </xf>
    <xf numFmtId="14" fontId="0" fillId="0" borderId="10" xfId="0" applyNumberFormat="1" applyBorder="1" applyAlignment="1" applyProtection="1">
      <alignment horizontal="center" vertical="center" wrapText="1" shrinkToFit="1"/>
      <protection locked="0"/>
    </xf>
    <xf numFmtId="14" fontId="0" fillId="0" borderId="11" xfId="0" applyNumberFormat="1" applyBorder="1" applyAlignment="1" applyProtection="1">
      <alignment horizontal="center" vertical="center" wrapText="1" shrinkToFit="1"/>
      <protection locked="0"/>
    </xf>
    <xf numFmtId="2" fontId="0" fillId="0" borderId="0" xfId="0" applyNumberFormat="1" applyAlignment="1">
      <alignment horizontal="center" vertical="center"/>
    </xf>
    <xf numFmtId="2" fontId="0" fillId="3" borderId="8" xfId="0" quotePrefix="1" applyNumberFormat="1" applyFill="1" applyBorder="1" applyAlignment="1">
      <alignment horizontal="center" vertical="center" shrinkToFit="1"/>
    </xf>
    <xf numFmtId="2" fontId="0" fillId="3" borderId="9" xfId="0" quotePrefix="1" applyNumberForma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 shrinkToFit="1"/>
    </xf>
    <xf numFmtId="2" fontId="0" fillId="3" borderId="9" xfId="0" applyNumberForma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64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 shrinkToFit="1"/>
    </xf>
    <xf numFmtId="14" fontId="0" fillId="0" borderId="9" xfId="0" applyNumberFormat="1" applyBorder="1" applyAlignment="1" applyProtection="1">
      <alignment horizontal="center" vertical="center" wrapText="1"/>
      <protection locked="0"/>
    </xf>
    <xf numFmtId="14" fontId="0" fillId="0" borderId="14" xfId="0" applyNumberForma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 wrapText="1" shrinkToFit="1"/>
    </xf>
    <xf numFmtId="2" fontId="2" fillId="4" borderId="0" xfId="0" applyNumberFormat="1" applyFont="1" applyFill="1" applyAlignment="1">
      <alignment horizontal="center" vertical="center" wrapText="1" shrinkToFit="1"/>
    </xf>
    <xf numFmtId="2" fontId="2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0" fontId="4" fillId="0" borderId="3" xfId="0" applyFont="1" applyBorder="1" applyAlignment="1">
      <alignment horizontal="center" wrapText="1"/>
    </xf>
    <xf numFmtId="14" fontId="0" fillId="0" borderId="8" xfId="0" applyNumberFormat="1" applyBorder="1" applyAlignment="1" applyProtection="1">
      <alignment horizontal="left" vertical="center" shrinkToFit="1"/>
      <protection locked="0"/>
    </xf>
    <xf numFmtId="14" fontId="1" fillId="2" borderId="0" xfId="0" applyNumberFormat="1" applyFont="1" applyFill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8B25-09BE-8441-B153-9109B32870CF}">
  <dimension ref="A2:BX101"/>
  <sheetViews>
    <sheetView showGridLines="0" tabSelected="1" topLeftCell="H1" zoomScaleNormal="100" workbookViewId="0">
      <selection activeCell="G4" sqref="G4"/>
    </sheetView>
  </sheetViews>
  <sheetFormatPr defaultColWidth="10.8515625" defaultRowHeight="15" x14ac:dyDescent="0.2"/>
  <cols>
    <col min="1" max="1" width="3.8203125" style="2" customWidth="1"/>
    <col min="2" max="2" width="11.21875" style="2" customWidth="1"/>
    <col min="3" max="18" width="10.8515625" style="2" customWidth="1"/>
    <col min="19" max="21" width="8.875" style="2" customWidth="1"/>
    <col min="22" max="22" width="6.28515625" style="2" customWidth="1"/>
    <col min="23" max="37" width="10.8515625" style="44" customWidth="1"/>
    <col min="38" max="58" width="10.8515625" style="45" customWidth="1"/>
    <col min="59" max="60" width="10.8515625" style="53" customWidth="1"/>
    <col min="61" max="61" width="10.8515625" style="52" customWidth="1"/>
    <col min="62" max="76" width="10.8515625" style="52"/>
  </cols>
  <sheetData>
    <row r="2" spans="2:58" x14ac:dyDescent="0.2">
      <c r="B2" s="60" t="s">
        <v>202</v>
      </c>
      <c r="C2" s="61"/>
      <c r="D2" s="61"/>
      <c r="E2" s="61"/>
      <c r="F2" s="61"/>
      <c r="G2" s="61"/>
      <c r="H2" s="61"/>
      <c r="I2" s="61"/>
      <c r="J2" s="61"/>
    </row>
    <row r="3" spans="2:58" x14ac:dyDescent="0.2">
      <c r="B3" s="21" t="s">
        <v>97</v>
      </c>
      <c r="C3" s="56" t="s">
        <v>98</v>
      </c>
      <c r="D3" s="56"/>
      <c r="E3" s="56"/>
      <c r="F3" s="56"/>
      <c r="G3" s="22" t="s">
        <v>131</v>
      </c>
      <c r="H3" s="22" t="s">
        <v>157</v>
      </c>
      <c r="I3" s="23" t="s">
        <v>158</v>
      </c>
      <c r="J3" s="23" t="s">
        <v>184</v>
      </c>
      <c r="X3" s="44" t="s">
        <v>89</v>
      </c>
      <c r="Y3" s="44" t="s">
        <v>23</v>
      </c>
      <c r="Z3" s="44" t="s">
        <v>26</v>
      </c>
      <c r="AA3" s="44" t="s">
        <v>20</v>
      </c>
      <c r="AB3" s="44" t="s">
        <v>21</v>
      </c>
      <c r="AC3" s="44" t="s">
        <v>24</v>
      </c>
      <c r="AD3" s="44" t="s">
        <v>93</v>
      </c>
      <c r="AE3" s="44" t="s">
        <v>22</v>
      </c>
      <c r="AF3" s="44" t="s">
        <v>88</v>
      </c>
      <c r="AG3" s="44" t="s">
        <v>25</v>
      </c>
      <c r="AH3" s="44" t="s">
        <v>173</v>
      </c>
      <c r="AI3" s="44" t="s">
        <v>190</v>
      </c>
      <c r="AJ3" s="44" t="s">
        <v>191</v>
      </c>
      <c r="AK3" s="44" t="s">
        <v>199</v>
      </c>
      <c r="AL3" s="44" t="s">
        <v>89</v>
      </c>
      <c r="AM3" s="44" t="s">
        <v>23</v>
      </c>
      <c r="AN3" s="44" t="s">
        <v>26</v>
      </c>
      <c r="AO3" s="44" t="s">
        <v>20</v>
      </c>
      <c r="AP3" s="44" t="s">
        <v>21</v>
      </c>
      <c r="AQ3" s="44" t="s">
        <v>24</v>
      </c>
      <c r="AR3" s="44" t="s">
        <v>93</v>
      </c>
      <c r="AS3" s="44" t="s">
        <v>22</v>
      </c>
      <c r="AT3" s="44" t="s">
        <v>88</v>
      </c>
      <c r="AU3" s="44" t="s">
        <v>25</v>
      </c>
      <c r="AV3" s="44" t="s">
        <v>173</v>
      </c>
      <c r="AW3" s="44" t="s">
        <v>190</v>
      </c>
      <c r="AX3" s="44" t="s">
        <v>191</v>
      </c>
      <c r="AY3" s="44" t="s">
        <v>199</v>
      </c>
      <c r="AZ3" s="44"/>
      <c r="BA3" s="46" t="s">
        <v>90</v>
      </c>
      <c r="BB3" s="47"/>
      <c r="BC3" s="46" t="s">
        <v>91</v>
      </c>
      <c r="BD3" s="46"/>
      <c r="BE3" s="46" t="s">
        <v>92</v>
      </c>
      <c r="BF3" s="44"/>
    </row>
    <row r="4" spans="2:58" ht="36" customHeight="1" x14ac:dyDescent="0.2">
      <c r="B4" s="33"/>
      <c r="C4" s="55"/>
      <c r="D4" s="55"/>
      <c r="E4" s="55"/>
      <c r="F4" s="55"/>
      <c r="G4" s="7"/>
      <c r="H4" s="7"/>
      <c r="I4" s="7"/>
      <c r="J4" s="42"/>
      <c r="K4" s="44" t="b">
        <f>IF(G4="Changquan","CQ",IF(G4="Nanquan","NQ",IF(G4="Taijiquan","TJQ")))</f>
        <v>0</v>
      </c>
      <c r="L4" s="44" t="b">
        <f>IF(H4="Daoshu","CQ",IF(H4="Jianshu","CQ",IF(H4="Nandao","NQ",IF(H4="Taijijian","TJQ"))))</f>
        <v>0</v>
      </c>
      <c r="M4" s="44" t="b">
        <f>IF(I4="Gunshu","CQ",IF(I4="Qiangshu","CQ",IF(I4="Nangun","NQ",IF(I4="Taijishan","TJQ"))))</f>
        <v>0</v>
      </c>
      <c r="P4" s="1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8"/>
      <c r="AX4" s="48"/>
      <c r="AY4" s="48"/>
      <c r="AZ4" s="48"/>
      <c r="BA4" s="44"/>
      <c r="BB4" s="48"/>
      <c r="BC4" s="44"/>
      <c r="BD4" s="44"/>
      <c r="BE4" s="44"/>
      <c r="BF4" s="44"/>
    </row>
    <row r="5" spans="2:58" ht="15.95" customHeight="1" x14ac:dyDescent="0.2">
      <c r="C5" s="24"/>
      <c r="W5" s="44" t="s">
        <v>99</v>
      </c>
      <c r="X5" s="44" t="str">
        <f>IF(OR($C$8=AL5,$D$8=AL5,$E$8=AL5,$F$8=AL5,$G$8=AL5,$H$8=AL5,$I$8=AL5,$J$8=AL5,$K$8=AL5,$L$8=AL5,$M$8=AL5,$N$8=AL5,$O$8=AL5,$P$8=AL5,$Q$8=AL5,$R$8=AL5),"",AL5)</f>
        <v>Quan 1</v>
      </c>
      <c r="Y5" s="44" t="str">
        <f>IF(OR($C$8=AM5,$D$8=AM5,$E$8=AM5,$F$8=AM5,$G$8=AM5,$H$8=AM5,$I$8=AM5,$J$8=AM5,$K$8=AM5,$L$8=AM5,$M$8=AM5,$N$8=AM5,$O$8=AM5,$P$8=AM5,$Q$8=AM5,$R$8=AM5),"",AM5)</f>
        <v>Hu Zhao</v>
      </c>
      <c r="Z5" s="44" t="str">
        <f>IF(OR($C$8=AN5,$D$8=AN5,$E$8=AN5,$F$8=AN5,$G$8=AN5,$H$8=AN5,$I$8=AN5,$J$8=AN5,$K$8=AN5,$L$8=AN5,$M$8=AN5,$N$8=AN5,$O$8=AN5,$P$8=AN5,$Q$8=AN5,$R$8=AN5),"",AN5)</f>
        <v>Lan Que Wei</v>
      </c>
      <c r="AA5" s="44" t="str">
        <f t="shared" ref="AA5:AA10" si="0">IF(OR($C$9=AO5,$D$9=AO5,$E$9=AO5,$F$9=AO5,$G$9=AO5,$H$9=AO5,$I$9=AO5,$J$9=AO5,$K$9=AO5,$L$9=AO5,$M$9=AO5,$N$9=AO5,$O$9=AO5,$P$9=AO5,$Q$9=AO5,$R$9=AO5),"",AO5)</f>
        <v>Chan Tou</v>
      </c>
      <c r="AB5" s="44" t="str">
        <f t="shared" ref="AB5:AB10" si="1">IF(OR($C$9=AP5,$D$9=AP5,$E$9=AP5,$F$9=AP5,$G$9=AP5,$H$9=AP5,$I$9=AP5,$J$9=AP5,$K$9=AP5,$L$9=AP5,$M$9=AP5,$N$9=AP5,$O$9=AP5,$P$9=AP5,$Q$9=AP5,$R$9=AP5),"",AP5)</f>
        <v>Ci Jian</v>
      </c>
      <c r="AC5" s="44" t="str">
        <f t="shared" ref="AC5:AC10" si="2">IF(OR($C$9=AQ5,$D$9=AQ5,$E$9=AQ5,$F$9=AQ5,$G$9=AQ5,$H$9=AQ5,$I$9=AQ5,$J$9=AQ5,$K$9=AQ5,$L$9=AQ5,$M$9=AQ5,$N$9=AQ5,$O$9=AQ5,$P$9=AQ5,$Q$9=AQ5,$R$9=AQ5),"",AQ5)</f>
        <v>Chan Tou</v>
      </c>
      <c r="AD5" s="44" t="str">
        <f t="shared" ref="AD5:AD10" si="3">IF(OR($C$9=AR5,$D$9=AR5,$E$9=AR5,$F$9=AR5,$G$9=AR5,$H$9=AR5,$I$9=AR5,$J$9=AR5,$K$9=AR5,$L$9=AR5,$M$9=AR5,$N$9=AR5,$O$9=AR5,$P$9=AR5,$Q$9=AR5,$R$9=AR5),"",AR5)</f>
        <v>Ci Jian</v>
      </c>
      <c r="AE5" s="44" t="str">
        <f t="shared" ref="AE5:AE10" si="4">IF(OR($C$10=AS5,$D$10=AS5,$E$10=AS5,$F$10=AS5,$G$10=AS5,$H$10=AS5,$I$10=AS5,$J$10=AS5,$K$10=AS5,$L$10=AS5,$M$10=AS5,$N$10=AS5,$O$10=AS5,$P$10=AS5,$Q$10=AS5,$R$10=AS5),"",AS5)</f>
        <v>Ping Lung Gun</v>
      </c>
      <c r="AF5" s="44" t="str">
        <f t="shared" ref="AF5:AF10" si="5">IF(OR($C$10=AT5,$D$10=AT5,$E$10=AT5,$F$10=AT5,$G$10=AT5,$H$10=AT5,$I$10=AT5,$J$10=AT5,$K$10=AT5,$L$10=AT5,$M$10=AT5,$N$10=AT5,$O$10=AT5,$P$10=AT5,$Q$10=AT5,$R$10=AT5),"",AT5)</f>
        <v>Lan Qiang</v>
      </c>
      <c r="AG5" s="44" t="str">
        <f t="shared" ref="AG5:AG10" si="6">IF(OR($C$10=AU5,$D$10=AU5,$E$10=AU5,$F$10=AU5,$G$10=AU5,$H$10=AU5,$I$10=AU5,$J$10=AU5,$K$10=AU5,$L$10=AU5,$M$10=AU5,$N$10=AU5,$O$10=AU5,$P$10=AU5,$Q$10=AU5,$R$10=AU5),"",AU5)</f>
        <v>Pi Gun</v>
      </c>
      <c r="AH5" s="44" t="str">
        <f t="shared" ref="AH5:AH10" si="7">IF(OR($C$10=AV5,$D$10=AV5,$E$10=AV5,$F$10=AV5,$G$10=AV5,$H$10=AV5,$I$10=AV5,$J$10=AV5,$K$10=AV5,$L$10=AV5,$M$10=AV5,$N$10=AV5,$O$10=AV5,$P$10=AV5,$Q$10=AV5,$R$10=AV5),"",AV5)</f>
        <v>Kai Shan</v>
      </c>
      <c r="AI5" s="44" t="str">
        <f t="shared" ref="AI5:AI20" si="8">IF(OR($C$11=AW5,$D$11=AW5,$E$11=AW5,$F$11=AW5,$G$11=AW5,$H$11=AW5,$I$11=AW5,$J$11=AW5,$K$11=AW5,$L$11=AW5,$M$11=AW5,$N$11=AW5,$O$11=AW5,$P$11=AW5,$Q$11=AW5,$R$11=AW5),"",AW5)</f>
        <v>Quan 1</v>
      </c>
      <c r="AJ5" s="44" t="str">
        <f t="shared" ref="AJ5:AJ20" si="9">IF(OR($C$11=AX5,$D$11=AX5,$E$11=AX5,$F$11=AX5,$G$11=AX5,$H$11=AX5,$I$11=AX5,$J$11=AX5,$K$11=AX5,$L$11=AX5,$M$11=AX5,$N$11=AX5,$O$11=AX5,$P$11=AX5,$Q$11=AX5,$R$11=AX5),"",AX5)</f>
        <v>Técnica de Arma 1</v>
      </c>
      <c r="AK5" s="44" t="str">
        <f t="shared" ref="AK5:AK20" si="10">IF(OR($C$11=AY5,$D$11=AY5,$E$11=AY5,$F$11=AY5,$G$11=AY5,$H$11=AY5,$I$11=AY5,$J$11=AY5,$K$11=AY5,$L$11=AY5,$M$11=AY5,$N$11=AY5,$O$11=AY5,$P$11=AY5,$Q$11=AY5,$R$11=AY5),"",AY5)</f>
        <v>Quan 1</v>
      </c>
      <c r="AL5" s="44" t="s">
        <v>27</v>
      </c>
      <c r="AM5" s="44" t="s">
        <v>46</v>
      </c>
      <c r="AN5" s="44" t="s">
        <v>82</v>
      </c>
      <c r="AO5" s="44" t="s">
        <v>32</v>
      </c>
      <c r="AP5" s="44" t="s">
        <v>39</v>
      </c>
      <c r="AQ5" s="44" t="s">
        <v>32</v>
      </c>
      <c r="AR5" s="44" t="s">
        <v>39</v>
      </c>
      <c r="AS5" s="44" t="s">
        <v>65</v>
      </c>
      <c r="AT5" s="44" t="s">
        <v>72</v>
      </c>
      <c r="AU5" s="44" t="s">
        <v>54</v>
      </c>
      <c r="AV5" s="44" t="s">
        <v>174</v>
      </c>
      <c r="AW5" s="44" t="s">
        <v>27</v>
      </c>
      <c r="AX5" s="44" t="s">
        <v>192</v>
      </c>
      <c r="AY5" s="44" t="s">
        <v>27</v>
      </c>
      <c r="AZ5" s="44"/>
      <c r="BA5" s="49" t="s">
        <v>133</v>
      </c>
      <c r="BB5" s="50">
        <v>0.2</v>
      </c>
      <c r="BC5" s="51" t="s">
        <v>138</v>
      </c>
      <c r="BD5" s="50">
        <v>0.2</v>
      </c>
      <c r="BE5" s="51" t="s">
        <v>164</v>
      </c>
      <c r="BF5" s="50">
        <v>0.2</v>
      </c>
    </row>
    <row r="6" spans="2:58" ht="15.95" customHeight="1" x14ac:dyDescent="0.2">
      <c r="B6" s="57" t="s">
        <v>200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9"/>
      <c r="W6" s="44" t="s">
        <v>125</v>
      </c>
      <c r="X6" s="44" t="str">
        <f t="shared" ref="X6:X10" si="11">IF(OR($C$8=AL6,$D$8=AL6,$E$8=AL6,$F$8=AL6,$G$8=AL6,$H$8=AL6,$I$8=AL6,$J$8=AL6,$K$8=AL6,$L$8=AL6,$M$8=AL6,$N$8=AL6,$O$8=AL6,$P$8=AL6,$Q$8=AL6,$R$8=AL6),"",AL6)</f>
        <v>Quan 2</v>
      </c>
      <c r="Y6" s="44" t="str">
        <f t="shared" ref="Y6:Y20" si="12">IF(OR($C$8=AM6,$D$8=AM6,$E$8=AM6,$F$8=AM6,$G$8=AM6,$H$8=AM6,$I$8=AM6,$J$8=AM6,$K$8=AM6,$L$8=AM6,$M$8=AM6,$N$8=AM6,$O$8=AM6,$P$8=AM6,$Q$8=AM6,$R$8=AM6),"",AM6)</f>
        <v>Gua Gai Quan</v>
      </c>
      <c r="Z6" s="44" t="str">
        <f t="shared" ref="Z6:Z20" si="13">IF(OR($C$8=AN6,$D$8=AN6,$E$8=AN6,$F$8=AN6,$G$8=AN6,$H$8=AN6,$I$8=AN6,$J$8=AN6,$K$8=AN6,$L$8=AN6,$M$8=AN6,$N$8=AN6,$O$8=AN6,$P$8=AN6,$Q$8=AN6,$R$8=AN6),"",AN6)</f>
        <v>Zuo You Ye Ma Feng Zhong</v>
      </c>
      <c r="AA6" s="44" t="str">
        <f t="shared" si="0"/>
        <v>Guo Nao</v>
      </c>
      <c r="AB6" s="44" t="str">
        <f t="shared" si="1"/>
        <v>Gua Jian</v>
      </c>
      <c r="AC6" s="44" t="str">
        <f t="shared" si="2"/>
        <v>Guo Nao</v>
      </c>
      <c r="AD6" s="44" t="str">
        <f t="shared" si="3"/>
        <v>Zuo You Gua Jian</v>
      </c>
      <c r="AE6" s="44" t="str">
        <f t="shared" si="4"/>
        <v>Pi Gun</v>
      </c>
      <c r="AF6" s="44" t="str">
        <f t="shared" si="5"/>
        <v>Na Qiang</v>
      </c>
      <c r="AG6" s="44" t="str">
        <f t="shared" si="6"/>
        <v>Beng Gun</v>
      </c>
      <c r="AH6" s="44" t="str">
        <f t="shared" si="7"/>
        <v>He Shan</v>
      </c>
      <c r="AI6" s="44" t="str">
        <f t="shared" si="8"/>
        <v>Quan 2</v>
      </c>
      <c r="AJ6" s="44" t="str">
        <f t="shared" si="9"/>
        <v>Técnica de Arma 2</v>
      </c>
      <c r="AK6" s="44" t="str">
        <f t="shared" si="10"/>
        <v>Quan 2</v>
      </c>
      <c r="AL6" s="44" t="s">
        <v>29</v>
      </c>
      <c r="AM6" s="44" t="s">
        <v>47</v>
      </c>
      <c r="AN6" s="44" t="s">
        <v>171</v>
      </c>
      <c r="AO6" s="44" t="s">
        <v>95</v>
      </c>
      <c r="AP6" s="44" t="s">
        <v>40</v>
      </c>
      <c r="AQ6" s="44" t="s">
        <v>95</v>
      </c>
      <c r="AR6" s="44" t="s">
        <v>79</v>
      </c>
      <c r="AS6" s="44" t="s">
        <v>54</v>
      </c>
      <c r="AT6" s="44" t="s">
        <v>73</v>
      </c>
      <c r="AU6" s="44" t="s">
        <v>67</v>
      </c>
      <c r="AV6" s="44" t="s">
        <v>175</v>
      </c>
      <c r="AW6" s="44" t="s">
        <v>29</v>
      </c>
      <c r="AX6" s="44" t="s">
        <v>193</v>
      </c>
      <c r="AY6" s="44" t="s">
        <v>29</v>
      </c>
      <c r="AZ6" s="44"/>
      <c r="BA6" s="49" t="s">
        <v>134</v>
      </c>
      <c r="BB6" s="50">
        <v>0.2</v>
      </c>
      <c r="BC6" s="51" t="s">
        <v>139</v>
      </c>
      <c r="BD6" s="50">
        <v>0.2</v>
      </c>
      <c r="BE6" s="51" t="s">
        <v>165</v>
      </c>
      <c r="BF6" s="50">
        <v>0.2</v>
      </c>
    </row>
    <row r="7" spans="2:58" ht="18" customHeight="1" x14ac:dyDescent="0.2">
      <c r="B7" s="21" t="s">
        <v>132</v>
      </c>
      <c r="C7" s="22" t="s">
        <v>0</v>
      </c>
      <c r="D7" s="22" t="s">
        <v>1</v>
      </c>
      <c r="E7" s="22" t="s">
        <v>2</v>
      </c>
      <c r="F7" s="22" t="s">
        <v>3</v>
      </c>
      <c r="G7" s="22" t="s">
        <v>4</v>
      </c>
      <c r="H7" s="22" t="s">
        <v>5</v>
      </c>
      <c r="I7" s="22" t="s">
        <v>6</v>
      </c>
      <c r="J7" s="22" t="s">
        <v>7</v>
      </c>
      <c r="K7" s="22" t="s">
        <v>8</v>
      </c>
      <c r="L7" s="22" t="s">
        <v>9</v>
      </c>
      <c r="M7" s="22" t="s">
        <v>10</v>
      </c>
      <c r="N7" s="22" t="s">
        <v>11</v>
      </c>
      <c r="O7" s="22" t="s">
        <v>17</v>
      </c>
      <c r="P7" s="22" t="s">
        <v>18</v>
      </c>
      <c r="Q7" s="22" t="s">
        <v>19</v>
      </c>
      <c r="R7" s="23" t="s">
        <v>94</v>
      </c>
      <c r="S7" s="6"/>
      <c r="T7" s="6"/>
      <c r="U7" s="5"/>
      <c r="V7" s="5"/>
      <c r="W7" s="44" t="s">
        <v>100</v>
      </c>
      <c r="X7" s="44" t="str">
        <f t="shared" si="11"/>
        <v>Quan 3</v>
      </c>
      <c r="Y7" s="44" t="str">
        <f t="shared" si="12"/>
        <v>Pao Quan</v>
      </c>
      <c r="Z7" s="44" t="str">
        <f t="shared" si="13"/>
        <v>Zuo You Lou Xi Ao Bu</v>
      </c>
      <c r="AA7" s="44" t="str">
        <f t="shared" si="0"/>
        <v>Pi Dao</v>
      </c>
      <c r="AB7" s="44" t="str">
        <f t="shared" si="1"/>
        <v>Liao Jian</v>
      </c>
      <c r="AC7" s="44" t="str">
        <f t="shared" si="2"/>
        <v>Pi Dao</v>
      </c>
      <c r="AD7" s="44" t="str">
        <f t="shared" si="3"/>
        <v>Liao Jian</v>
      </c>
      <c r="AE7" s="44" t="str">
        <f t="shared" si="4"/>
        <v>Yun Gun</v>
      </c>
      <c r="AF7" s="44" t="str">
        <f t="shared" si="5"/>
        <v>Zha Qiang</v>
      </c>
      <c r="AG7" s="44" t="str">
        <f t="shared" si="6"/>
        <v>Jiao Gun</v>
      </c>
      <c r="AH7" s="44" t="str">
        <f t="shared" si="7"/>
        <v>Ci Shan</v>
      </c>
      <c r="AI7" s="44" t="str">
        <f t="shared" si="8"/>
        <v>Quan 3</v>
      </c>
      <c r="AJ7" s="44" t="str">
        <f t="shared" si="9"/>
        <v>Técnica de Arma 3</v>
      </c>
      <c r="AK7" s="44" t="str">
        <f t="shared" si="10"/>
        <v>Quan 3</v>
      </c>
      <c r="AL7" s="44" t="s">
        <v>28</v>
      </c>
      <c r="AM7" s="44" t="s">
        <v>48</v>
      </c>
      <c r="AN7" s="44" t="s">
        <v>83</v>
      </c>
      <c r="AO7" s="44" t="s">
        <v>33</v>
      </c>
      <c r="AP7" s="44" t="s">
        <v>42</v>
      </c>
      <c r="AQ7" s="44" t="s">
        <v>33</v>
      </c>
      <c r="AR7" s="44" t="s">
        <v>42</v>
      </c>
      <c r="AS7" s="44" t="s">
        <v>66</v>
      </c>
      <c r="AT7" s="44" t="s">
        <v>74</v>
      </c>
      <c r="AU7" s="44" t="s">
        <v>55</v>
      </c>
      <c r="AV7" s="44" t="s">
        <v>176</v>
      </c>
      <c r="AW7" s="44" t="s">
        <v>28</v>
      </c>
      <c r="AX7" s="44" t="s">
        <v>194</v>
      </c>
      <c r="AY7" s="44" t="s">
        <v>28</v>
      </c>
      <c r="AZ7" s="44"/>
      <c r="BA7" s="49" t="s">
        <v>135</v>
      </c>
      <c r="BB7" s="50">
        <v>0.2</v>
      </c>
      <c r="BC7" s="51" t="s">
        <v>140</v>
      </c>
      <c r="BD7" s="50">
        <v>0.2</v>
      </c>
      <c r="BE7" s="51" t="s">
        <v>166</v>
      </c>
      <c r="BF7" s="50">
        <v>0.2</v>
      </c>
    </row>
    <row r="8" spans="2:58" ht="48" customHeight="1" x14ac:dyDescent="0.2">
      <c r="B8" s="25" t="str">
        <f>IF(G4=FALSE,"",G4)</f>
        <v/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  <c r="S8" s="24"/>
      <c r="T8" s="24"/>
      <c r="U8" s="26"/>
      <c r="V8" s="26"/>
      <c r="W8" s="44" t="s">
        <v>101</v>
      </c>
      <c r="X8" s="44" t="str">
        <f t="shared" si="11"/>
        <v>Zhang 1</v>
      </c>
      <c r="Y8" s="44" t="str">
        <f t="shared" si="12"/>
        <v>Gun Qiao</v>
      </c>
      <c r="Z8" s="44" t="str">
        <f t="shared" si="13"/>
        <v>Yun Shou</v>
      </c>
      <c r="AA8" s="44" t="str">
        <f t="shared" si="0"/>
        <v>Zha Dao</v>
      </c>
      <c r="AB8" s="44" t="str">
        <f t="shared" si="1"/>
        <v>Dian Jian</v>
      </c>
      <c r="AC8" s="44" t="str">
        <f t="shared" si="2"/>
        <v>Mo Dao</v>
      </c>
      <c r="AD8" s="44" t="str">
        <f t="shared" si="3"/>
        <v>Dian Jian</v>
      </c>
      <c r="AE8" s="44" t="str">
        <f t="shared" si="4"/>
        <v>Beng Gun</v>
      </c>
      <c r="AF8" s="44" t="str">
        <f t="shared" si="5"/>
        <v>Chuan Qiang</v>
      </c>
      <c r="AG8" s="44" t="str">
        <f t="shared" si="6"/>
        <v>Gun Ya Gun</v>
      </c>
      <c r="AH8" s="44" t="str">
        <f t="shared" si="7"/>
        <v>Guan Shan</v>
      </c>
      <c r="AI8" s="44" t="str">
        <f t="shared" si="8"/>
        <v>Zhang 1</v>
      </c>
      <c r="AJ8" s="44" t="str">
        <f t="shared" si="9"/>
        <v>Técnica de Arma 4</v>
      </c>
      <c r="AK8" s="44" t="str">
        <f t="shared" si="10"/>
        <v>Técnica de Arma 1</v>
      </c>
      <c r="AL8" s="44" t="s">
        <v>30</v>
      </c>
      <c r="AM8" s="44" t="s">
        <v>49</v>
      </c>
      <c r="AN8" s="44" t="s">
        <v>84</v>
      </c>
      <c r="AO8" s="44" t="s">
        <v>34</v>
      </c>
      <c r="AP8" s="44" t="s">
        <v>41</v>
      </c>
      <c r="AQ8" s="44" t="s">
        <v>61</v>
      </c>
      <c r="AR8" s="44" t="s">
        <v>41</v>
      </c>
      <c r="AS8" s="44" t="s">
        <v>67</v>
      </c>
      <c r="AT8" s="44" t="s">
        <v>75</v>
      </c>
      <c r="AU8" s="44" t="s">
        <v>57</v>
      </c>
      <c r="AV8" s="44" t="s">
        <v>177</v>
      </c>
      <c r="AW8" s="44" t="s">
        <v>30</v>
      </c>
      <c r="AX8" s="44" t="s">
        <v>195</v>
      </c>
      <c r="AY8" s="44" t="s">
        <v>192</v>
      </c>
      <c r="AZ8" s="44"/>
      <c r="BA8" s="49" t="s">
        <v>136</v>
      </c>
      <c r="BB8" s="50">
        <v>0.2</v>
      </c>
      <c r="BC8" s="51" t="s">
        <v>141</v>
      </c>
      <c r="BD8" s="50">
        <v>0.2</v>
      </c>
      <c r="BE8" s="51" t="s">
        <v>139</v>
      </c>
      <c r="BF8" s="50">
        <v>0.2</v>
      </c>
    </row>
    <row r="9" spans="2:58" ht="48" customHeight="1" x14ac:dyDescent="0.2">
      <c r="B9" s="27" t="str">
        <f>IF(H4=FALSE,"",H4)</f>
        <v/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24"/>
      <c r="T9" s="24"/>
      <c r="U9" s="26"/>
      <c r="V9" s="26"/>
      <c r="W9" s="44" t="s">
        <v>102</v>
      </c>
      <c r="X9" s="44" t="str">
        <f t="shared" si="11"/>
        <v>Zhang 2</v>
      </c>
      <c r="Y9" s="44" t="str">
        <f t="shared" si="12"/>
        <v>Gongbu</v>
      </c>
      <c r="Z9" s="44" t="str">
        <f t="shared" si="13"/>
        <v>Zuo You Chuan Suo</v>
      </c>
      <c r="AA9" s="44" t="str">
        <f t="shared" si="0"/>
        <v>Zhan Dao</v>
      </c>
      <c r="AB9" s="44" t="str">
        <f t="shared" si="1"/>
        <v>Pi Jian</v>
      </c>
      <c r="AC9" s="44" t="str">
        <f t="shared" si="2"/>
        <v>Ge Dao</v>
      </c>
      <c r="AD9" s="44" t="str">
        <f t="shared" si="3"/>
        <v>Pi Jian</v>
      </c>
      <c r="AE9" s="44" t="str">
        <f t="shared" si="4"/>
        <v>Jiao Gun</v>
      </c>
      <c r="AF9" s="44" t="str">
        <f t="shared" si="5"/>
        <v>Beng Qiang</v>
      </c>
      <c r="AG9" s="44" t="str">
        <f t="shared" si="6"/>
        <v>Ge Gun</v>
      </c>
      <c r="AH9" s="44" t="str">
        <f t="shared" si="7"/>
        <v>Liao Shan</v>
      </c>
      <c r="AI9" s="44" t="str">
        <f t="shared" si="8"/>
        <v>Zhang 2</v>
      </c>
      <c r="AJ9" s="44" t="str">
        <f t="shared" si="9"/>
        <v>Técnica de Arma 5</v>
      </c>
      <c r="AK9" s="44" t="str">
        <f t="shared" si="10"/>
        <v>Técnica de Arma 2</v>
      </c>
      <c r="AL9" s="44" t="s">
        <v>31</v>
      </c>
      <c r="AM9" s="44" t="s">
        <v>172</v>
      </c>
      <c r="AN9" s="44" t="s">
        <v>183</v>
      </c>
      <c r="AO9" s="44" t="s">
        <v>35</v>
      </c>
      <c r="AP9" s="44" t="s">
        <v>43</v>
      </c>
      <c r="AQ9" s="44" t="s">
        <v>62</v>
      </c>
      <c r="AR9" s="44" t="s">
        <v>43</v>
      </c>
      <c r="AS9" s="44" t="s">
        <v>55</v>
      </c>
      <c r="AT9" s="44" t="s">
        <v>76</v>
      </c>
      <c r="AU9" s="44" t="s">
        <v>56</v>
      </c>
      <c r="AV9" s="44" t="s">
        <v>178</v>
      </c>
      <c r="AW9" s="44" t="s">
        <v>31</v>
      </c>
      <c r="AX9" s="44" t="s">
        <v>196</v>
      </c>
      <c r="AY9" s="44" t="s">
        <v>193</v>
      </c>
      <c r="AZ9" s="44"/>
      <c r="BA9" s="49" t="s">
        <v>137</v>
      </c>
      <c r="BB9" s="50">
        <v>0.2</v>
      </c>
      <c r="BC9" s="51" t="s">
        <v>143</v>
      </c>
      <c r="BD9" s="50">
        <v>0.2</v>
      </c>
      <c r="BE9" s="51" t="s">
        <v>140</v>
      </c>
      <c r="BF9" s="50">
        <v>0.2</v>
      </c>
    </row>
    <row r="10" spans="2:58" ht="48" customHeight="1" x14ac:dyDescent="0.2">
      <c r="B10" s="28" t="str">
        <f>IF(I4=FALSE,"",I4)</f>
        <v/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24"/>
      <c r="T10" s="24"/>
      <c r="U10" s="26"/>
      <c r="V10" s="26"/>
      <c r="W10" s="44" t="s">
        <v>103</v>
      </c>
      <c r="X10" s="44" t="str">
        <f t="shared" si="11"/>
        <v>Gou</v>
      </c>
      <c r="Y10" s="44" t="str">
        <f t="shared" si="12"/>
        <v>Mabu</v>
      </c>
      <c r="Z10" s="44" t="str">
        <f t="shared" si="13"/>
        <v>Yan Shou Gon Chuei</v>
      </c>
      <c r="AA10" s="44" t="str">
        <f t="shared" si="0"/>
        <v>Gua Dao</v>
      </c>
      <c r="AB10" s="44" t="str">
        <f t="shared" si="1"/>
        <v>Beng Jian</v>
      </c>
      <c r="AC10" s="44" t="str">
        <f t="shared" si="2"/>
        <v>Jie Dao</v>
      </c>
      <c r="AD10" s="44" t="str">
        <f t="shared" si="3"/>
        <v>Jie Jian</v>
      </c>
      <c r="AE10" s="44" t="str">
        <f t="shared" si="4"/>
        <v>Chuo Gun</v>
      </c>
      <c r="AF10" s="44" t="str">
        <f t="shared" si="5"/>
        <v>Dian Qiang</v>
      </c>
      <c r="AG10" s="44" t="str">
        <f t="shared" si="6"/>
        <v>Ji Gun</v>
      </c>
      <c r="AH10" s="44" t="str">
        <f t="shared" si="7"/>
        <v>Dian Shan</v>
      </c>
      <c r="AI10" s="44" t="str">
        <f t="shared" si="8"/>
        <v>Técnica de Membro Inferior 1</v>
      </c>
      <c r="AJ10" s="44" t="str">
        <f t="shared" si="9"/>
        <v>Técnica de Arma 6</v>
      </c>
      <c r="AK10" s="44" t="str">
        <f t="shared" si="10"/>
        <v>Técnica de Arma 3</v>
      </c>
      <c r="AL10" s="44" t="s">
        <v>12</v>
      </c>
      <c r="AM10" s="44" t="s">
        <v>13</v>
      </c>
      <c r="AN10" s="44" t="s">
        <v>85</v>
      </c>
      <c r="AO10" s="44" t="s">
        <v>36</v>
      </c>
      <c r="AP10" s="44" t="s">
        <v>182</v>
      </c>
      <c r="AQ10" s="44" t="s">
        <v>63</v>
      </c>
      <c r="AR10" s="44" t="s">
        <v>44</v>
      </c>
      <c r="AS10" s="44" t="s">
        <v>68</v>
      </c>
      <c r="AT10" s="44" t="s">
        <v>77</v>
      </c>
      <c r="AU10" s="44" t="s">
        <v>58</v>
      </c>
      <c r="AV10" s="44" t="s">
        <v>179</v>
      </c>
      <c r="AW10" s="44" t="s">
        <v>169</v>
      </c>
      <c r="AX10" s="44" t="s">
        <v>197</v>
      </c>
      <c r="AY10" s="44" t="s">
        <v>194</v>
      </c>
      <c r="AZ10" s="44"/>
      <c r="BA10" s="49" t="s">
        <v>138</v>
      </c>
      <c r="BB10" s="50">
        <v>0.2</v>
      </c>
      <c r="BC10" s="51" t="s">
        <v>159</v>
      </c>
      <c r="BD10" s="50">
        <v>0.2</v>
      </c>
      <c r="BE10" s="51" t="s">
        <v>167</v>
      </c>
      <c r="BF10" s="50">
        <v>0.3</v>
      </c>
    </row>
    <row r="11" spans="2:58" ht="48" customHeight="1" x14ac:dyDescent="0.2">
      <c r="B11" s="43" t="str">
        <f>IF(J4=FALSE,"","Duilian de "&amp;J4)</f>
        <v/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/>
      <c r="S11" s="24"/>
      <c r="T11" s="24"/>
      <c r="U11" s="26"/>
      <c r="V11" s="26"/>
      <c r="W11" s="44" t="s">
        <v>104</v>
      </c>
      <c r="X11" s="44" t="str">
        <f t="shared" ref="X11:X23" si="14">IF(OR($C$8=AL11,$D$8=AL11,$E$8=AL11,$F$8=AL11,$G$8=AL11,$H$8=AL11,$I$8=AL11,$J$8=AL11,$K$8=AL11,$L$8=AL11,$M$8=AL11,$N$8=AL11,$O$8=AL11,$P$8=AL11,$Q$8=AL11,$R$8=AL11),"",AL11)</f>
        <v>Cotovelo Ofensivo</v>
      </c>
      <c r="Y11" s="44" t="str">
        <f t="shared" si="12"/>
        <v>Pubu</v>
      </c>
      <c r="Z11" s="44" t="str">
        <f t="shared" si="13"/>
        <v>Zuo You  Dao Juan Gong</v>
      </c>
      <c r="AA11" s="44" t="str">
        <f t="shared" ref="AA11:AA20" si="15">IF(OR($C$9=AO11,$D$9=AO11,$E$9=AO11,$F$9=AO11,$G$9=AO11,$H$9=AO11,$I$9=AO11,$J$9=AO11,$K$9=AO11,$L$9=AO11,$M$9=AO11,$N$9=AO11,$O$9=AO11,$P$9=AO11,$Q$9=AO11,$R$9=AO11),"",AO11)</f>
        <v>Yun Dao</v>
      </c>
      <c r="AB11" s="44" t="str">
        <f t="shared" ref="AB11:AB20" si="16">IF(OR($C$9=AP11,$D$9=AP11,$E$9=AP11,$F$9=AP11,$G$9=AP11,$H$9=AP11,$I$9=AP11,$J$9=AP11,$K$9=AP11,$L$9=AP11,$M$9=AP11,$N$9=AP11,$O$9=AP11,$P$9=AP11,$Q$9=AP11,$R$9=AP11),"",AP11)</f>
        <v>Jie Jian</v>
      </c>
      <c r="AC11" s="44" t="str">
        <f t="shared" ref="AC11:AC20" si="17">IF(OR($C$9=AQ11,$D$9=AQ11,$E$9=AQ11,$F$9=AQ11,$G$9=AQ11,$H$9=AQ11,$I$9=AQ11,$J$9=AQ11,$K$9=AQ11,$L$9=AQ11,$M$9=AQ11,$N$9=AQ11,$O$9=AQ11,$P$9=AQ11,$Q$9=AQ11,$R$9=AQ11),"",AQ11)</f>
        <v>Sao Dao</v>
      </c>
      <c r="AD11" s="44" t="str">
        <f t="shared" ref="AD11:AD20" si="18">IF(OR($C$9=AR11,$D$9=AR11,$E$9=AR11,$F$9=AR11,$G$9=AR11,$H$9=AR11,$I$9=AR11,$J$9=AR11,$K$9=AR11,$L$9=AR11,$M$9=AR11,$N$9=AR11,$O$9=AR11,$P$9=AR11,$Q$9=AR11,$R$9=AR11),"",AR11)</f>
        <v>Mo Jian</v>
      </c>
      <c r="AE11" s="44" t="str">
        <f t="shared" ref="AE11:AE20" si="19">IF(OR($C$10=AS11,$D$10=AS11,$E$10=AS11,$F$10=AS11,$G$10=AS11,$H$10=AS11,$I$10=AS11,$J$10=AS11,$K$10=AS11,$L$10=AS11,$M$10=AS11,$N$10=AS11,$O$10=AS11,$P$10=AS11,$Q$10=AS11,$R$10=AS11),"",AS11)</f>
        <v>Li Wu Hua Gun</v>
      </c>
      <c r="AF11" s="44" t="str">
        <f t="shared" ref="AF11:AF20" si="20">IF(OR($C$10=AT11,$D$10=AT11,$E$10=AT11,$F$10=AT11,$G$10=AT11,$H$10=AT11,$I$10=AT11,$J$10=AT11,$K$10=AT11,$L$10=AT11,$M$10=AT11,$N$10=AT11,$O$10=AT11,$P$10=AT11,$Q$10=AT11,$R$10=AT11),"",AT11)</f>
        <v>Li Wu Hua Qiang</v>
      </c>
      <c r="AG11" s="44" t="str">
        <f t="shared" ref="AG11:AG20" si="21">IF(OR($C$10=AU11,$D$10=AU11,$E$10=AU11,$F$10=AU11,$G$10=AU11,$H$10=AU11,$I$10=AU11,$J$10=AU11,$K$10=AU11,$L$10=AU11,$M$10=AU11,$N$10=AU11,$O$10=AU11,$P$10=AU11,$Q$10=AU11,$R$10=AU11),"",AU11)</f>
        <v>Ding Gun</v>
      </c>
      <c r="AH11" s="44" t="str">
        <f t="shared" ref="AH11:AH20" si="22">IF(OR($C$10=AV11,$D$10=AV11,$E$10=AV11,$F$10=AV11,$G$10=AV11,$H$10=AV11,$I$10=AV11,$J$10=AV11,$K$10=AV11,$L$10=AV11,$M$10=AV11,$N$10=AV11,$O$10=AV11,$P$10=AV11,$Q$10=AV11,$R$10=AV11),"",AV11)</f>
        <v>Pi Shan</v>
      </c>
      <c r="AI11" s="44" t="str">
        <f t="shared" si="8"/>
        <v>Técnica de Membro Inferior 2</v>
      </c>
      <c r="AJ11" s="44" t="str">
        <f t="shared" si="9"/>
        <v>Técnica de Membro Inferior 1</v>
      </c>
      <c r="AK11" s="44" t="str">
        <f t="shared" si="10"/>
        <v>Técnica de Arma 4</v>
      </c>
      <c r="AL11" s="44" t="s">
        <v>129</v>
      </c>
      <c r="AM11" s="44" t="s">
        <v>15</v>
      </c>
      <c r="AN11" s="44" t="s">
        <v>86</v>
      </c>
      <c r="AO11" s="44" t="s">
        <v>37</v>
      </c>
      <c r="AP11" s="44" t="s">
        <v>44</v>
      </c>
      <c r="AQ11" s="44" t="s">
        <v>96</v>
      </c>
      <c r="AR11" s="44" t="s">
        <v>80</v>
      </c>
      <c r="AS11" s="44" t="s">
        <v>69</v>
      </c>
      <c r="AT11" s="44" t="s">
        <v>78</v>
      </c>
      <c r="AU11" s="44" t="s">
        <v>59</v>
      </c>
      <c r="AV11" s="44" t="s">
        <v>180</v>
      </c>
      <c r="AW11" s="44" t="s">
        <v>170</v>
      </c>
      <c r="AX11" s="44" t="s">
        <v>169</v>
      </c>
      <c r="AY11" s="44" t="s">
        <v>195</v>
      </c>
      <c r="AZ11" s="44"/>
      <c r="BA11" s="49" t="s">
        <v>139</v>
      </c>
      <c r="BB11" s="50">
        <v>0.2</v>
      </c>
      <c r="BC11" s="51" t="s">
        <v>160</v>
      </c>
      <c r="BD11" s="50">
        <v>0.2</v>
      </c>
      <c r="BE11" s="51" t="s">
        <v>146</v>
      </c>
      <c r="BF11" s="50">
        <v>0.3</v>
      </c>
    </row>
    <row r="12" spans="2:58" ht="17.100000000000001" customHeight="1" x14ac:dyDescent="0.2"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5"/>
      <c r="V12" s="5"/>
      <c r="W12" s="44" t="s">
        <v>124</v>
      </c>
      <c r="X12" s="44" t="str">
        <f t="shared" si="14"/>
        <v>Gongbu</v>
      </c>
      <c r="Y12" s="44" t="str">
        <f t="shared" si="12"/>
        <v>Xubu</v>
      </c>
      <c r="Z12" s="44" t="str">
        <f t="shared" si="13"/>
        <v>Ban Lan Chui</v>
      </c>
      <c r="AA12" s="44" t="str">
        <f t="shared" si="15"/>
        <v>Bei Hua Dao</v>
      </c>
      <c r="AB12" s="44" t="str">
        <f t="shared" si="16"/>
        <v>Jian Wan Hua</v>
      </c>
      <c r="AC12" s="44" t="str">
        <f t="shared" si="17"/>
        <v>Jian Wan Hua Dao</v>
      </c>
      <c r="AD12" s="44" t="str">
        <f t="shared" si="18"/>
        <v>Jiao Jian</v>
      </c>
      <c r="AE12" s="44" t="str">
        <f t="shared" si="19"/>
        <v>Ti Liao Hua Gun</v>
      </c>
      <c r="AF12" s="44" t="str">
        <f t="shared" si="20"/>
        <v>Tiao Ba</v>
      </c>
      <c r="AG12" s="44" t="str">
        <f t="shared" si="21"/>
        <v>Pao Gun</v>
      </c>
      <c r="AH12" s="44" t="str">
        <f t="shared" si="22"/>
        <v>Pao Jie Shan</v>
      </c>
      <c r="AI12" s="44" t="str">
        <f t="shared" si="8"/>
        <v>Técnica de Membro Inferior 3</v>
      </c>
      <c r="AJ12" s="44" t="str">
        <f t="shared" si="9"/>
        <v>Técnica de Membro Inferior 2</v>
      </c>
      <c r="AK12" s="44" t="str">
        <f t="shared" si="10"/>
        <v>Método de Arremesso e Queda 1</v>
      </c>
      <c r="AL12" s="44" t="s">
        <v>172</v>
      </c>
      <c r="AM12" s="44" t="s">
        <v>16</v>
      </c>
      <c r="AN12" s="44" t="s">
        <v>87</v>
      </c>
      <c r="AO12" s="44" t="s">
        <v>38</v>
      </c>
      <c r="AP12" s="44" t="s">
        <v>45</v>
      </c>
      <c r="AQ12" s="44" t="s">
        <v>64</v>
      </c>
      <c r="AR12" s="44" t="s">
        <v>81</v>
      </c>
      <c r="AS12" s="44" t="s">
        <v>70</v>
      </c>
      <c r="AT12" s="44" t="s">
        <v>71</v>
      </c>
      <c r="AU12" s="44" t="s">
        <v>60</v>
      </c>
      <c r="AV12" s="44" t="s">
        <v>181</v>
      </c>
      <c r="AW12" s="44" t="s">
        <v>185</v>
      </c>
      <c r="AX12" s="44" t="s">
        <v>170</v>
      </c>
      <c r="AY12" s="44" t="s">
        <v>188</v>
      </c>
      <c r="AZ12" s="44"/>
      <c r="BA12" s="49" t="s">
        <v>140</v>
      </c>
      <c r="BB12" s="50">
        <v>0.2</v>
      </c>
      <c r="BC12" s="51" t="s">
        <v>161</v>
      </c>
      <c r="BD12" s="50">
        <v>0.2</v>
      </c>
      <c r="BE12" s="51" t="s">
        <v>147</v>
      </c>
      <c r="BF12" s="50">
        <v>0.3</v>
      </c>
    </row>
    <row r="13" spans="2:58" ht="17.100000000000001" customHeight="1" x14ac:dyDescent="0.2">
      <c r="B13" s="62" t="s">
        <v>201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4"/>
      <c r="W13" s="44" t="s">
        <v>105</v>
      </c>
      <c r="X13" s="44" t="str">
        <f t="shared" si="14"/>
        <v>Mabu</v>
      </c>
      <c r="Y13" s="44" t="str">
        <f t="shared" si="12"/>
        <v>Die Bu</v>
      </c>
      <c r="Z13" s="44" t="str">
        <f t="shared" si="13"/>
        <v>Gongbu</v>
      </c>
      <c r="AA13" s="44" t="str">
        <f t="shared" si="15"/>
        <v>Gongbu</v>
      </c>
      <c r="AB13" s="44" t="str">
        <f t="shared" si="16"/>
        <v>Gongbu</v>
      </c>
      <c r="AC13" s="44" t="str">
        <f t="shared" si="17"/>
        <v>Gongbu</v>
      </c>
      <c r="AD13" s="44" t="str">
        <f t="shared" si="18"/>
        <v>Gongbu</v>
      </c>
      <c r="AE13" s="44" t="str">
        <f t="shared" si="19"/>
        <v>Gongbu</v>
      </c>
      <c r="AF13" s="44" t="str">
        <f t="shared" si="20"/>
        <v>Gongbu</v>
      </c>
      <c r="AG13" s="44" t="str">
        <f t="shared" si="21"/>
        <v>Gongbu</v>
      </c>
      <c r="AH13" s="44" t="str">
        <f t="shared" si="22"/>
        <v>Gongbu</v>
      </c>
      <c r="AI13" s="44" t="str">
        <f t="shared" si="8"/>
        <v>Técnica de Membro Inferior 4</v>
      </c>
      <c r="AJ13" s="44" t="str">
        <f t="shared" si="9"/>
        <v>Método de Arremesso e Queda</v>
      </c>
      <c r="AK13" s="44" t="str">
        <f t="shared" si="10"/>
        <v>Método de Arremesso e Queda 2</v>
      </c>
      <c r="AL13" s="44" t="s">
        <v>13</v>
      </c>
      <c r="AM13" s="44" t="s">
        <v>52</v>
      </c>
      <c r="AN13" s="44" t="s">
        <v>172</v>
      </c>
      <c r="AO13" s="44" t="s">
        <v>172</v>
      </c>
      <c r="AP13" s="44" t="s">
        <v>172</v>
      </c>
      <c r="AQ13" s="44" t="s">
        <v>172</v>
      </c>
      <c r="AR13" s="44" t="s">
        <v>172</v>
      </c>
      <c r="AS13" s="44" t="s">
        <v>172</v>
      </c>
      <c r="AT13" s="44" t="s">
        <v>172</v>
      </c>
      <c r="AU13" s="44" t="s">
        <v>172</v>
      </c>
      <c r="AV13" s="44" t="s">
        <v>172</v>
      </c>
      <c r="AW13" s="44" t="s">
        <v>186</v>
      </c>
      <c r="AX13" s="44" t="s">
        <v>198</v>
      </c>
      <c r="AY13" s="44" t="s">
        <v>189</v>
      </c>
      <c r="AZ13" s="44"/>
      <c r="BA13" s="49" t="s">
        <v>141</v>
      </c>
      <c r="BB13" s="50">
        <v>0.2</v>
      </c>
      <c r="BC13" s="51" t="s">
        <v>162</v>
      </c>
      <c r="BD13" s="50">
        <v>0.2</v>
      </c>
      <c r="BE13" s="51" t="s">
        <v>148</v>
      </c>
      <c r="BF13" s="50">
        <v>0.3</v>
      </c>
    </row>
    <row r="14" spans="2:58" ht="17.100000000000001" customHeight="1" x14ac:dyDescent="0.2">
      <c r="B14" s="29" t="s">
        <v>132</v>
      </c>
      <c r="C14" s="30">
        <v>1</v>
      </c>
      <c r="D14" s="30">
        <v>2</v>
      </c>
      <c r="E14" s="30">
        <v>3</v>
      </c>
      <c r="F14" s="30">
        <v>4</v>
      </c>
      <c r="G14" s="30">
        <v>5</v>
      </c>
      <c r="H14" s="30">
        <v>6</v>
      </c>
      <c r="I14" s="30">
        <v>7</v>
      </c>
      <c r="J14" s="30">
        <v>8</v>
      </c>
      <c r="K14" s="30">
        <v>9</v>
      </c>
      <c r="L14" s="30">
        <v>10</v>
      </c>
      <c r="M14" s="30">
        <v>11</v>
      </c>
      <c r="N14" s="30">
        <v>12</v>
      </c>
      <c r="O14" s="30">
        <v>13</v>
      </c>
      <c r="P14" s="30">
        <v>14</v>
      </c>
      <c r="Q14" s="30">
        <v>15</v>
      </c>
      <c r="R14" s="30">
        <v>16</v>
      </c>
      <c r="S14" s="30" t="s">
        <v>154</v>
      </c>
      <c r="T14" s="30" t="s">
        <v>155</v>
      </c>
      <c r="U14" s="31" t="s">
        <v>156</v>
      </c>
      <c r="W14" s="44" t="s">
        <v>106</v>
      </c>
      <c r="X14" s="44" t="str">
        <f t="shared" si="14"/>
        <v>Pubu</v>
      </c>
      <c r="Y14" s="44" t="str">
        <f t="shared" si="12"/>
        <v>Qi Long Bu</v>
      </c>
      <c r="Z14" s="44" t="str">
        <f t="shared" si="13"/>
        <v>Pubu</v>
      </c>
      <c r="AA14" s="44" t="str">
        <f t="shared" si="15"/>
        <v>Mabu</v>
      </c>
      <c r="AB14" s="44" t="str">
        <f t="shared" si="16"/>
        <v>Mabu</v>
      </c>
      <c r="AC14" s="44" t="str">
        <f t="shared" si="17"/>
        <v>Mabu</v>
      </c>
      <c r="AD14" s="44" t="str">
        <f t="shared" si="18"/>
        <v>Pubu</v>
      </c>
      <c r="AE14" s="44" t="str">
        <f t="shared" si="19"/>
        <v>Mabu</v>
      </c>
      <c r="AF14" s="44" t="str">
        <f t="shared" si="20"/>
        <v>Mabu</v>
      </c>
      <c r="AG14" s="44" t="str">
        <f t="shared" si="21"/>
        <v>Mabu</v>
      </c>
      <c r="AH14" s="44" t="str">
        <f t="shared" si="22"/>
        <v>Pubu</v>
      </c>
      <c r="AI14" s="44" t="str">
        <f t="shared" si="8"/>
        <v>Técnica de Membro Inferior 5</v>
      </c>
      <c r="AJ14" s="44" t="str">
        <f t="shared" si="9"/>
        <v/>
      </c>
      <c r="AK14" s="44" t="str">
        <f t="shared" si="10"/>
        <v/>
      </c>
      <c r="AL14" s="44" t="s">
        <v>15</v>
      </c>
      <c r="AM14" s="44" t="s">
        <v>53</v>
      </c>
      <c r="AN14" s="44" t="s">
        <v>15</v>
      </c>
      <c r="AO14" s="44" t="s">
        <v>13</v>
      </c>
      <c r="AP14" s="44" t="s">
        <v>13</v>
      </c>
      <c r="AQ14" s="44" t="s">
        <v>13</v>
      </c>
      <c r="AR14" s="44" t="s">
        <v>15</v>
      </c>
      <c r="AS14" s="44" t="s">
        <v>13</v>
      </c>
      <c r="AT14" s="44" t="s">
        <v>13</v>
      </c>
      <c r="AU14" s="44" t="s">
        <v>13</v>
      </c>
      <c r="AV14" s="44" t="s">
        <v>15</v>
      </c>
      <c r="AW14" s="44" t="s">
        <v>187</v>
      </c>
      <c r="AX14" s="44"/>
      <c r="AY14" s="44"/>
      <c r="AZ14" s="44"/>
      <c r="BA14" s="49" t="s">
        <v>142</v>
      </c>
      <c r="BB14" s="50">
        <v>0.2</v>
      </c>
      <c r="BC14" s="51" t="s">
        <v>145</v>
      </c>
      <c r="BD14" s="50">
        <v>0.3</v>
      </c>
      <c r="BE14" s="51" t="s">
        <v>151</v>
      </c>
      <c r="BF14" s="50">
        <v>0.4</v>
      </c>
    </row>
    <row r="15" spans="2:58" ht="32.1" customHeight="1" x14ac:dyDescent="0.2">
      <c r="B15" s="65" t="str">
        <f>IF(G4=FALSE,"",G4)</f>
        <v/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4" t="str">
        <f>"---"</f>
        <v>---</v>
      </c>
      <c r="T15" s="14" t="str">
        <f>"---"</f>
        <v>---</v>
      </c>
      <c r="U15" s="32" t="str">
        <f>"---"</f>
        <v>---</v>
      </c>
      <c r="W15" s="44" t="s">
        <v>107</v>
      </c>
      <c r="X15" s="44" t="str">
        <f t="shared" si="14"/>
        <v>Xubu</v>
      </c>
      <c r="Y15" s="44" t="str">
        <f t="shared" si="12"/>
        <v>Qi Lin Bu</v>
      </c>
      <c r="Z15" s="44" t="str">
        <f t="shared" si="13"/>
        <v>Xubu</v>
      </c>
      <c r="AA15" s="44" t="str">
        <f t="shared" si="15"/>
        <v>Pubu</v>
      </c>
      <c r="AB15" s="44" t="str">
        <f t="shared" si="16"/>
        <v>Pubu</v>
      </c>
      <c r="AC15" s="44" t="str">
        <f t="shared" si="17"/>
        <v>Pubu</v>
      </c>
      <c r="AD15" s="44" t="str">
        <f t="shared" si="18"/>
        <v>Xubu</v>
      </c>
      <c r="AE15" s="44" t="str">
        <f t="shared" si="19"/>
        <v>Pubu</v>
      </c>
      <c r="AF15" s="44" t="str">
        <f t="shared" si="20"/>
        <v>Pubu</v>
      </c>
      <c r="AG15" s="44" t="str">
        <f t="shared" si="21"/>
        <v>Pubu</v>
      </c>
      <c r="AH15" s="44" t="str">
        <f t="shared" si="22"/>
        <v>Xubu</v>
      </c>
      <c r="AI15" s="44" t="str">
        <f t="shared" si="8"/>
        <v>Método de Arremesso e Queda 1</v>
      </c>
      <c r="AJ15" s="44" t="str">
        <f t="shared" si="9"/>
        <v/>
      </c>
      <c r="AK15" s="44" t="str">
        <f t="shared" si="10"/>
        <v/>
      </c>
      <c r="AL15" s="44" t="s">
        <v>16</v>
      </c>
      <c r="AM15" s="44" t="s">
        <v>51</v>
      </c>
      <c r="AN15" s="44" t="s">
        <v>16</v>
      </c>
      <c r="AO15" s="44" t="s">
        <v>15</v>
      </c>
      <c r="AP15" s="44" t="s">
        <v>15</v>
      </c>
      <c r="AQ15" s="44" t="s">
        <v>15</v>
      </c>
      <c r="AR15" s="44" t="s">
        <v>16</v>
      </c>
      <c r="AS15" s="44" t="s">
        <v>15</v>
      </c>
      <c r="AT15" s="44" t="s">
        <v>15</v>
      </c>
      <c r="AU15" s="44" t="s">
        <v>15</v>
      </c>
      <c r="AV15" s="44" t="s">
        <v>16</v>
      </c>
      <c r="AW15" s="44" t="s">
        <v>188</v>
      </c>
      <c r="AX15" s="44"/>
      <c r="AY15" s="44"/>
      <c r="AZ15" s="44"/>
      <c r="BA15" s="49" t="s">
        <v>143</v>
      </c>
      <c r="BB15" s="50">
        <v>0.2</v>
      </c>
      <c r="BC15" s="51" t="s">
        <v>147</v>
      </c>
      <c r="BD15" s="50">
        <v>0.3</v>
      </c>
      <c r="BE15" s="51" t="s">
        <v>152</v>
      </c>
      <c r="BF15" s="50">
        <v>0.4</v>
      </c>
    </row>
    <row r="16" spans="2:58" ht="32.1" customHeight="1" x14ac:dyDescent="0.2">
      <c r="B16" s="66"/>
      <c r="C16" s="17" t="str">
        <f t="shared" ref="C16:R16" si="23">IFERROR(IF($K$4="CQ",VLOOKUP(C15,$BA:$BB,2,FALSE),IF($K$4="NQ",VLOOKUP(C15,$BC:$BD,2,FALSE),IF($K$4="TJQ",VLOOKUP(C15,$BE:$BF,2,FALSE),""))),"")</f>
        <v/>
      </c>
      <c r="D16" s="17" t="str">
        <f t="shared" si="23"/>
        <v/>
      </c>
      <c r="E16" s="17" t="str">
        <f t="shared" si="23"/>
        <v/>
      </c>
      <c r="F16" s="17" t="str">
        <f t="shared" si="23"/>
        <v/>
      </c>
      <c r="G16" s="17" t="str">
        <f t="shared" si="23"/>
        <v/>
      </c>
      <c r="H16" s="17" t="str">
        <f t="shared" si="23"/>
        <v/>
      </c>
      <c r="I16" s="17" t="str">
        <f t="shared" si="23"/>
        <v/>
      </c>
      <c r="J16" s="17" t="str">
        <f t="shared" si="23"/>
        <v/>
      </c>
      <c r="K16" s="17" t="str">
        <f t="shared" si="23"/>
        <v/>
      </c>
      <c r="L16" s="17" t="str">
        <f t="shared" si="23"/>
        <v/>
      </c>
      <c r="M16" s="17" t="str">
        <f t="shared" si="23"/>
        <v/>
      </c>
      <c r="N16" s="17" t="str">
        <f t="shared" si="23"/>
        <v/>
      </c>
      <c r="O16" s="17" t="str">
        <f t="shared" si="23"/>
        <v/>
      </c>
      <c r="P16" s="17" t="str">
        <f t="shared" si="23"/>
        <v/>
      </c>
      <c r="Q16" s="17" t="str">
        <f t="shared" si="23"/>
        <v/>
      </c>
      <c r="R16" s="17" t="str">
        <f t="shared" si="23"/>
        <v/>
      </c>
      <c r="S16" s="17">
        <f>SUM(C23:R23)</f>
        <v>0</v>
      </c>
      <c r="T16" s="17">
        <f>SUM(C24:R24)</f>
        <v>0</v>
      </c>
      <c r="U16" s="18">
        <f>S16+T16</f>
        <v>0</v>
      </c>
      <c r="W16" s="44" t="s">
        <v>108</v>
      </c>
      <c r="X16" s="44" t="str">
        <f t="shared" si="14"/>
        <v>Xiebu</v>
      </c>
      <c r="Y16" s="44" t="str">
        <f t="shared" si="12"/>
        <v>Heng Ding Tui</v>
      </c>
      <c r="Z16" s="44" t="str">
        <f t="shared" si="13"/>
        <v>Técnica de Membro Inferior 1</v>
      </c>
      <c r="AA16" s="44" t="str">
        <f t="shared" si="15"/>
        <v>Xubu</v>
      </c>
      <c r="AB16" s="44" t="str">
        <f t="shared" si="16"/>
        <v>Xubu</v>
      </c>
      <c r="AC16" s="44" t="str">
        <f t="shared" si="17"/>
        <v>Xubu</v>
      </c>
      <c r="AD16" s="44" t="str">
        <f t="shared" si="18"/>
        <v/>
      </c>
      <c r="AE16" s="44" t="str">
        <f t="shared" si="19"/>
        <v>Xubu</v>
      </c>
      <c r="AF16" s="44" t="str">
        <f t="shared" si="20"/>
        <v>Xubu</v>
      </c>
      <c r="AG16" s="44" t="str">
        <f t="shared" si="21"/>
        <v>Xubu</v>
      </c>
      <c r="AH16" s="44" t="str">
        <f t="shared" si="22"/>
        <v/>
      </c>
      <c r="AI16" s="44" t="str">
        <f t="shared" si="8"/>
        <v>Método de Arremesso e Queda 2</v>
      </c>
      <c r="AJ16" s="44" t="str">
        <f t="shared" si="9"/>
        <v/>
      </c>
      <c r="AK16" s="44" t="str">
        <f t="shared" si="10"/>
        <v/>
      </c>
      <c r="AL16" s="44" t="s">
        <v>14</v>
      </c>
      <c r="AM16" s="44" t="s">
        <v>50</v>
      </c>
      <c r="AN16" s="44" t="s">
        <v>169</v>
      </c>
      <c r="AO16" s="44" t="s">
        <v>16</v>
      </c>
      <c r="AP16" s="44" t="s">
        <v>16</v>
      </c>
      <c r="AQ16" s="44" t="s">
        <v>16</v>
      </c>
      <c r="AR16" s="44"/>
      <c r="AS16" s="44" t="s">
        <v>16</v>
      </c>
      <c r="AT16" s="44" t="s">
        <v>16</v>
      </c>
      <c r="AU16" s="44" t="s">
        <v>16</v>
      </c>
      <c r="AV16" s="44"/>
      <c r="AW16" s="44" t="s">
        <v>189</v>
      </c>
      <c r="AX16" s="50"/>
      <c r="AY16" s="50"/>
      <c r="AZ16" s="50"/>
      <c r="BA16" s="49" t="s">
        <v>144</v>
      </c>
      <c r="BB16" s="50">
        <v>0.3</v>
      </c>
      <c r="BC16" s="51" t="s">
        <v>148</v>
      </c>
      <c r="BD16" s="50">
        <v>0.3</v>
      </c>
      <c r="BE16" s="51" t="str">
        <f>"+(A)"</f>
        <v>+(A)</v>
      </c>
      <c r="BF16" s="50">
        <v>0.1</v>
      </c>
    </row>
    <row r="17" spans="2:58" ht="32.1" customHeight="1" x14ac:dyDescent="0.2">
      <c r="B17" s="65" t="str">
        <f>IF(H4=FALSE,"",H4)</f>
        <v/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5" t="str">
        <f>"---"</f>
        <v>---</v>
      </c>
      <c r="T17" s="35" t="str">
        <f>"---"</f>
        <v>---</v>
      </c>
      <c r="U17" s="36" t="str">
        <f>"---"</f>
        <v>---</v>
      </c>
      <c r="W17" s="44" t="s">
        <v>109</v>
      </c>
      <c r="X17" s="44" t="str">
        <f t="shared" si="14"/>
        <v>Balanço de Perna Estendida</v>
      </c>
      <c r="Y17" s="44" t="str">
        <f t="shared" si="12"/>
        <v/>
      </c>
      <c r="Z17" s="44" t="str">
        <f t="shared" si="13"/>
        <v>Técnica de Membro Inferior 2</v>
      </c>
      <c r="AA17" s="44" t="str">
        <f t="shared" si="15"/>
        <v>Xiebu</v>
      </c>
      <c r="AB17" s="44" t="str">
        <f t="shared" si="16"/>
        <v>Xiebu</v>
      </c>
      <c r="AC17" s="44" t="str">
        <f t="shared" si="17"/>
        <v>Die Bu</v>
      </c>
      <c r="AD17" s="44" t="str">
        <f t="shared" si="18"/>
        <v/>
      </c>
      <c r="AE17" s="44" t="str">
        <f t="shared" si="19"/>
        <v>Xiebu</v>
      </c>
      <c r="AF17" s="44" t="str">
        <f t="shared" si="20"/>
        <v>Xiebu</v>
      </c>
      <c r="AG17" s="44" t="str">
        <f t="shared" si="21"/>
        <v>Die Bu</v>
      </c>
      <c r="AH17" s="44" t="str">
        <f t="shared" si="22"/>
        <v/>
      </c>
      <c r="AI17" s="44" t="str">
        <f t="shared" si="8"/>
        <v/>
      </c>
      <c r="AJ17" s="44" t="str">
        <f t="shared" si="9"/>
        <v/>
      </c>
      <c r="AK17" s="44" t="str">
        <f t="shared" si="10"/>
        <v/>
      </c>
      <c r="AL17" s="44" t="s">
        <v>126</v>
      </c>
      <c r="AM17" s="44"/>
      <c r="AN17" s="44" t="s">
        <v>170</v>
      </c>
      <c r="AO17" s="44" t="s">
        <v>14</v>
      </c>
      <c r="AP17" s="44" t="s">
        <v>14</v>
      </c>
      <c r="AQ17" s="44" t="s">
        <v>52</v>
      </c>
      <c r="AR17" s="44"/>
      <c r="AS17" s="44" t="s">
        <v>14</v>
      </c>
      <c r="AT17" s="44" t="s">
        <v>14</v>
      </c>
      <c r="AU17" s="44" t="s">
        <v>52</v>
      </c>
      <c r="AV17" s="51"/>
      <c r="AW17" s="50"/>
      <c r="AX17" s="50"/>
      <c r="AY17" s="50"/>
      <c r="AZ17" s="50"/>
      <c r="BA17" s="49" t="s">
        <v>145</v>
      </c>
      <c r="BB17" s="50">
        <v>0.3</v>
      </c>
      <c r="BC17" s="51" t="s">
        <v>163</v>
      </c>
      <c r="BD17" s="50">
        <v>0.3</v>
      </c>
      <c r="BE17" s="51" t="str">
        <f>"+3A"</f>
        <v>+3A</v>
      </c>
      <c r="BF17" s="50">
        <v>0.1</v>
      </c>
    </row>
    <row r="18" spans="2:58" ht="32.1" customHeight="1" x14ac:dyDescent="0.2">
      <c r="B18" s="66"/>
      <c r="C18" s="19" t="str">
        <f t="shared" ref="C18:R18" si="24">IFERROR(IF($L$4="CQ",VLOOKUP(C17,$BA:$BB,2,FALSE),IF($L$4="NQ",VLOOKUP(C17,$BC:$BD,2,FALSE),IF($L$4="TJQ",VLOOKUP(C17,$BE:$BF,2,FALSE),""))),"")</f>
        <v/>
      </c>
      <c r="D18" s="19" t="str">
        <f t="shared" si="24"/>
        <v/>
      </c>
      <c r="E18" s="19" t="str">
        <f t="shared" si="24"/>
        <v/>
      </c>
      <c r="F18" s="19" t="str">
        <f t="shared" si="24"/>
        <v/>
      </c>
      <c r="G18" s="19" t="str">
        <f t="shared" si="24"/>
        <v/>
      </c>
      <c r="H18" s="19" t="str">
        <f t="shared" si="24"/>
        <v/>
      </c>
      <c r="I18" s="19" t="str">
        <f t="shared" si="24"/>
        <v/>
      </c>
      <c r="J18" s="19" t="str">
        <f t="shared" si="24"/>
        <v/>
      </c>
      <c r="K18" s="19" t="str">
        <f t="shared" si="24"/>
        <v/>
      </c>
      <c r="L18" s="19" t="str">
        <f t="shared" si="24"/>
        <v/>
      </c>
      <c r="M18" s="19" t="str">
        <f t="shared" si="24"/>
        <v/>
      </c>
      <c r="N18" s="19" t="str">
        <f t="shared" si="24"/>
        <v/>
      </c>
      <c r="O18" s="19" t="str">
        <f t="shared" si="24"/>
        <v/>
      </c>
      <c r="P18" s="19" t="str">
        <f t="shared" si="24"/>
        <v/>
      </c>
      <c r="Q18" s="19" t="str">
        <f t="shared" si="24"/>
        <v/>
      </c>
      <c r="R18" s="19" t="str">
        <f t="shared" si="24"/>
        <v/>
      </c>
      <c r="S18" s="37">
        <f>SUM(C26:R26)</f>
        <v>0</v>
      </c>
      <c r="T18" s="37">
        <f>SUM(C27:R27)</f>
        <v>0</v>
      </c>
      <c r="U18" s="38">
        <f>S18+T18</f>
        <v>0</v>
      </c>
      <c r="W18" s="44" t="s">
        <v>110</v>
      </c>
      <c r="X18" s="44" t="str">
        <f t="shared" si="14"/>
        <v>Flexão para Extensão</v>
      </c>
      <c r="Y18" s="44" t="str">
        <f t="shared" si="12"/>
        <v/>
      </c>
      <c r="Z18" s="44" t="str">
        <f t="shared" si="13"/>
        <v/>
      </c>
      <c r="AA18" s="44" t="str">
        <f t="shared" si="15"/>
        <v/>
      </c>
      <c r="AB18" s="44" t="str">
        <f t="shared" si="16"/>
        <v>Equilíbrio</v>
      </c>
      <c r="AC18" s="44" t="str">
        <f t="shared" si="17"/>
        <v>Qi Long Bu</v>
      </c>
      <c r="AD18" s="44" t="str">
        <f t="shared" si="18"/>
        <v/>
      </c>
      <c r="AE18" s="44" t="str">
        <f t="shared" si="19"/>
        <v/>
      </c>
      <c r="AF18" s="44" t="str">
        <f t="shared" si="20"/>
        <v/>
      </c>
      <c r="AG18" s="44" t="str">
        <f t="shared" si="21"/>
        <v>Qi Long Bu</v>
      </c>
      <c r="AH18" s="44" t="str">
        <f t="shared" si="22"/>
        <v/>
      </c>
      <c r="AI18" s="44" t="str">
        <f t="shared" si="8"/>
        <v/>
      </c>
      <c r="AJ18" s="44" t="str">
        <f t="shared" si="9"/>
        <v/>
      </c>
      <c r="AK18" s="44" t="str">
        <f t="shared" si="10"/>
        <v/>
      </c>
      <c r="AL18" s="44" t="s">
        <v>127</v>
      </c>
      <c r="AM18" s="44"/>
      <c r="AN18" s="44"/>
      <c r="AO18" s="44"/>
      <c r="AP18" s="44" t="s">
        <v>130</v>
      </c>
      <c r="AQ18" s="44" t="s">
        <v>53</v>
      </c>
      <c r="AR18" s="44"/>
      <c r="AS18" s="44"/>
      <c r="AT18" s="44"/>
      <c r="AU18" s="44" t="s">
        <v>53</v>
      </c>
      <c r="AV18" s="51"/>
      <c r="AW18" s="50"/>
      <c r="AX18" s="50"/>
      <c r="AY18" s="50"/>
      <c r="AZ18" s="50"/>
      <c r="BA18" s="49" t="s">
        <v>146</v>
      </c>
      <c r="BB18" s="50">
        <v>0.3</v>
      </c>
      <c r="BC18" s="51" t="s">
        <v>151</v>
      </c>
      <c r="BD18" s="50">
        <v>0.4</v>
      </c>
      <c r="BE18" s="51" t="str">
        <f>"+8A"</f>
        <v>+8A</v>
      </c>
      <c r="BF18" s="50">
        <v>0.1</v>
      </c>
    </row>
    <row r="19" spans="2:58" ht="32.1" customHeight="1" x14ac:dyDescent="0.2">
      <c r="B19" s="65" t="str">
        <f>IF(I4=FALSE,"",I4)</f>
        <v/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4" t="str">
        <f>"---"</f>
        <v>---</v>
      </c>
      <c r="T19" s="14" t="str">
        <f>"---"</f>
        <v>---</v>
      </c>
      <c r="U19" s="32" t="str">
        <f>"---"</f>
        <v>---</v>
      </c>
      <c r="W19" s="44" t="s">
        <v>123</v>
      </c>
      <c r="X19" s="44" t="str">
        <f t="shared" si="14"/>
        <v>Rasteira</v>
      </c>
      <c r="Y19" s="44" t="str">
        <f t="shared" si="12"/>
        <v/>
      </c>
      <c r="Z19" s="44" t="str">
        <f t="shared" si="13"/>
        <v/>
      </c>
      <c r="AA19" s="44" t="str">
        <f t="shared" si="15"/>
        <v/>
      </c>
      <c r="AB19" s="44" t="str">
        <f t="shared" si="16"/>
        <v/>
      </c>
      <c r="AC19" s="44" t="str">
        <f t="shared" si="17"/>
        <v>Qi Lin Bu</v>
      </c>
      <c r="AD19" s="44" t="str">
        <f t="shared" si="18"/>
        <v/>
      </c>
      <c r="AE19" s="44" t="str">
        <f t="shared" si="19"/>
        <v/>
      </c>
      <c r="AF19" s="44" t="str">
        <f t="shared" si="20"/>
        <v/>
      </c>
      <c r="AG19" s="44" t="str">
        <f t="shared" si="21"/>
        <v>Qi Lin Bu</v>
      </c>
      <c r="AH19" s="44" t="str">
        <f t="shared" si="22"/>
        <v/>
      </c>
      <c r="AI19" s="44" t="str">
        <f t="shared" si="8"/>
        <v/>
      </c>
      <c r="AJ19" s="44" t="str">
        <f t="shared" si="9"/>
        <v/>
      </c>
      <c r="AK19" s="44" t="str">
        <f t="shared" si="10"/>
        <v/>
      </c>
      <c r="AL19" s="44" t="s">
        <v>128</v>
      </c>
      <c r="AM19" s="44"/>
      <c r="AN19" s="44"/>
      <c r="AO19" s="44"/>
      <c r="AP19" s="44"/>
      <c r="AQ19" s="44" t="s">
        <v>51</v>
      </c>
      <c r="AR19" s="44"/>
      <c r="AS19" s="44"/>
      <c r="AT19" s="44"/>
      <c r="AU19" s="44" t="s">
        <v>51</v>
      </c>
      <c r="AV19" s="51"/>
      <c r="AW19" s="50"/>
      <c r="AX19" s="50"/>
      <c r="AY19" s="50"/>
      <c r="AZ19" s="50"/>
      <c r="BA19" s="49" t="s">
        <v>147</v>
      </c>
      <c r="BB19" s="50">
        <v>0.3</v>
      </c>
      <c r="BC19" s="51" t="s">
        <v>152</v>
      </c>
      <c r="BD19" s="50">
        <v>0.4</v>
      </c>
      <c r="BE19" s="51" t="str">
        <f>"+(B)"</f>
        <v>+(B)</v>
      </c>
      <c r="BF19" s="50">
        <v>0.15</v>
      </c>
    </row>
    <row r="20" spans="2:58" ht="32.1" customHeight="1" x14ac:dyDescent="0.2">
      <c r="B20" s="66"/>
      <c r="C20" s="19" t="str">
        <f t="shared" ref="C20:R20" si="25">IFERROR(IF($M$4="CQ",VLOOKUP(C19,$BA:$BB,2,FALSE),IF($M$4="NQ",VLOOKUP(C19,$BC:$BD,2,FALSE),IF($M$4="TJQ",VLOOKUP(C19,$BE:$BF,2,FALSE),""))),"")</f>
        <v/>
      </c>
      <c r="D20" s="19" t="str">
        <f t="shared" si="25"/>
        <v/>
      </c>
      <c r="E20" s="19" t="str">
        <f t="shared" si="25"/>
        <v/>
      </c>
      <c r="F20" s="19" t="str">
        <f t="shared" si="25"/>
        <v/>
      </c>
      <c r="G20" s="19" t="str">
        <f t="shared" si="25"/>
        <v/>
      </c>
      <c r="H20" s="19" t="str">
        <f t="shared" si="25"/>
        <v/>
      </c>
      <c r="I20" s="19" t="str">
        <f t="shared" si="25"/>
        <v/>
      </c>
      <c r="J20" s="19" t="str">
        <f t="shared" si="25"/>
        <v/>
      </c>
      <c r="K20" s="19" t="str">
        <f t="shared" si="25"/>
        <v/>
      </c>
      <c r="L20" s="19" t="str">
        <f t="shared" si="25"/>
        <v/>
      </c>
      <c r="M20" s="19" t="str">
        <f t="shared" si="25"/>
        <v/>
      </c>
      <c r="N20" s="19" t="str">
        <f t="shared" si="25"/>
        <v/>
      </c>
      <c r="O20" s="19" t="str">
        <f t="shared" si="25"/>
        <v/>
      </c>
      <c r="P20" s="19" t="str">
        <f t="shared" si="25"/>
        <v/>
      </c>
      <c r="Q20" s="19" t="str">
        <f t="shared" si="25"/>
        <v/>
      </c>
      <c r="R20" s="19" t="str">
        <f t="shared" si="25"/>
        <v/>
      </c>
      <c r="S20" s="15">
        <f>SUM(C29:R29)</f>
        <v>0</v>
      </c>
      <c r="T20" s="15">
        <f>SUM(C30:R30)</f>
        <v>0</v>
      </c>
      <c r="U20" s="16">
        <f>S20+T20</f>
        <v>0</v>
      </c>
      <c r="W20" s="44" t="s">
        <v>111</v>
      </c>
      <c r="X20" s="44" t="str">
        <f t="shared" si="14"/>
        <v>Equilíbrio</v>
      </c>
      <c r="Y20" s="44" t="str">
        <f t="shared" si="12"/>
        <v/>
      </c>
      <c r="Z20" s="44" t="str">
        <f t="shared" si="13"/>
        <v/>
      </c>
      <c r="AA20" s="44" t="str">
        <f t="shared" si="15"/>
        <v/>
      </c>
      <c r="AB20" s="44" t="str">
        <f t="shared" si="16"/>
        <v/>
      </c>
      <c r="AC20" s="44" t="str">
        <f t="shared" si="17"/>
        <v>Heng Ding Tui</v>
      </c>
      <c r="AD20" s="44" t="str">
        <f t="shared" si="18"/>
        <v/>
      </c>
      <c r="AE20" s="44" t="str">
        <f t="shared" si="19"/>
        <v/>
      </c>
      <c r="AF20" s="44" t="str">
        <f t="shared" si="20"/>
        <v/>
      </c>
      <c r="AG20" s="44" t="str">
        <f t="shared" si="21"/>
        <v>Heng Ding Tui</v>
      </c>
      <c r="AH20" s="44" t="str">
        <f t="shared" si="22"/>
        <v/>
      </c>
      <c r="AI20" s="44" t="str">
        <f t="shared" si="8"/>
        <v/>
      </c>
      <c r="AJ20" s="44" t="str">
        <f t="shared" si="9"/>
        <v/>
      </c>
      <c r="AK20" s="44" t="str">
        <f t="shared" si="10"/>
        <v/>
      </c>
      <c r="AL20" s="44" t="s">
        <v>130</v>
      </c>
      <c r="AM20" s="44"/>
      <c r="AN20" s="44"/>
      <c r="AO20" s="44"/>
      <c r="AP20" s="44"/>
      <c r="AQ20" s="44" t="s">
        <v>50</v>
      </c>
      <c r="AR20" s="44"/>
      <c r="AS20" s="44"/>
      <c r="AT20" s="44"/>
      <c r="AU20" s="44" t="s">
        <v>50</v>
      </c>
      <c r="AV20" s="51"/>
      <c r="AW20" s="50"/>
      <c r="AX20" s="50"/>
      <c r="AY20" s="50"/>
      <c r="AZ20" s="50"/>
      <c r="BA20" s="49" t="s">
        <v>148</v>
      </c>
      <c r="BB20" s="50">
        <v>0.3</v>
      </c>
      <c r="BC20" s="51" t="str">
        <f>"+(A)"</f>
        <v>+(A)</v>
      </c>
      <c r="BD20" s="50">
        <v>0.1</v>
      </c>
      <c r="BE20" s="51" t="str">
        <f>"+3B"</f>
        <v>+3B</v>
      </c>
      <c r="BF20" s="50">
        <v>0.15</v>
      </c>
    </row>
    <row r="21" spans="2:58" ht="32.1" customHeight="1" x14ac:dyDescent="0.2">
      <c r="S21" s="54" t="s">
        <v>168</v>
      </c>
      <c r="T21" s="54"/>
      <c r="U21" s="54"/>
      <c r="W21" s="44" t="s">
        <v>112</v>
      </c>
      <c r="X21" s="44" t="str">
        <f t="shared" si="14"/>
        <v/>
      </c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51"/>
      <c r="AW21" s="50"/>
      <c r="AX21" s="50"/>
      <c r="AY21" s="50"/>
      <c r="AZ21" s="50"/>
      <c r="BA21" s="49" t="s">
        <v>149</v>
      </c>
      <c r="BB21" s="50">
        <v>0.3</v>
      </c>
      <c r="BC21" s="51" t="str">
        <f>"+1A"</f>
        <v>+1A</v>
      </c>
      <c r="BD21" s="50">
        <v>0.1</v>
      </c>
      <c r="BE21" s="51" t="str">
        <f>"+5B"</f>
        <v>+5B</v>
      </c>
      <c r="BF21" s="50">
        <v>0.15</v>
      </c>
    </row>
    <row r="22" spans="2:58" ht="32.1" customHeight="1" x14ac:dyDescent="0.2">
      <c r="C22" s="1">
        <f>COUNTIF(C15,"*+*")</f>
        <v>0</v>
      </c>
      <c r="D22" s="1">
        <f t="shared" ref="D22:R22" si="26">COUNTIF(D15,"*+*")</f>
        <v>0</v>
      </c>
      <c r="E22" s="1">
        <f t="shared" si="26"/>
        <v>0</v>
      </c>
      <c r="F22" s="1">
        <f t="shared" si="26"/>
        <v>0</v>
      </c>
      <c r="G22" s="1">
        <f t="shared" si="26"/>
        <v>0</v>
      </c>
      <c r="H22" s="1">
        <f t="shared" si="26"/>
        <v>0</v>
      </c>
      <c r="I22" s="1">
        <f t="shared" si="26"/>
        <v>0</v>
      </c>
      <c r="J22" s="1">
        <f t="shared" si="26"/>
        <v>0</v>
      </c>
      <c r="K22" s="1">
        <f t="shared" si="26"/>
        <v>0</v>
      </c>
      <c r="L22" s="1">
        <f t="shared" si="26"/>
        <v>0</v>
      </c>
      <c r="M22" s="1">
        <f t="shared" si="26"/>
        <v>0</v>
      </c>
      <c r="N22" s="1">
        <f t="shared" si="26"/>
        <v>0</v>
      </c>
      <c r="O22" s="1">
        <f t="shared" si="26"/>
        <v>0</v>
      </c>
      <c r="P22" s="1">
        <f t="shared" si="26"/>
        <v>0</v>
      </c>
      <c r="Q22" s="1">
        <f t="shared" si="26"/>
        <v>0</v>
      </c>
      <c r="R22" s="1">
        <f t="shared" si="26"/>
        <v>0</v>
      </c>
      <c r="S22" s="1"/>
      <c r="T22" s="39"/>
      <c r="U22" s="3"/>
      <c r="W22" s="44" t="s">
        <v>113</v>
      </c>
      <c r="X22" s="44" t="str">
        <f t="shared" si="14"/>
        <v/>
      </c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51"/>
      <c r="AW22" s="50"/>
      <c r="AX22" s="50"/>
      <c r="AY22" s="50"/>
      <c r="AZ22" s="50"/>
      <c r="BA22" s="49" t="s">
        <v>150</v>
      </c>
      <c r="BB22" s="50">
        <v>0.3</v>
      </c>
      <c r="BC22" s="51" t="str">
        <f>"+2A"</f>
        <v>+2A</v>
      </c>
      <c r="BD22" s="50">
        <v>0.1</v>
      </c>
      <c r="BE22" s="51" t="str">
        <f>"+8B"</f>
        <v>+8B</v>
      </c>
      <c r="BF22" s="50">
        <v>0.15</v>
      </c>
    </row>
    <row r="23" spans="2:58" ht="32.1" customHeight="1" x14ac:dyDescent="0.2">
      <c r="C23" s="40" t="str">
        <f>IF(C22=0,C16,0)</f>
        <v/>
      </c>
      <c r="D23" s="40" t="str">
        <f t="shared" ref="D23:R23" si="27">IF(D22=0,D16,0)</f>
        <v/>
      </c>
      <c r="E23" s="40" t="str">
        <f t="shared" si="27"/>
        <v/>
      </c>
      <c r="F23" s="40" t="str">
        <f t="shared" si="27"/>
        <v/>
      </c>
      <c r="G23" s="40" t="str">
        <f t="shared" si="27"/>
        <v/>
      </c>
      <c r="H23" s="40" t="str">
        <f t="shared" si="27"/>
        <v/>
      </c>
      <c r="I23" s="40" t="str">
        <f t="shared" si="27"/>
        <v/>
      </c>
      <c r="J23" s="40" t="str">
        <f t="shared" si="27"/>
        <v/>
      </c>
      <c r="K23" s="40" t="str">
        <f t="shared" si="27"/>
        <v/>
      </c>
      <c r="L23" s="40" t="str">
        <f t="shared" si="27"/>
        <v/>
      </c>
      <c r="M23" s="40" t="str">
        <f t="shared" si="27"/>
        <v/>
      </c>
      <c r="N23" s="40" t="str">
        <f>IF(N22=0,N16,0)</f>
        <v/>
      </c>
      <c r="O23" s="40" t="str">
        <f t="shared" si="27"/>
        <v/>
      </c>
      <c r="P23" s="40" t="str">
        <f t="shared" si="27"/>
        <v/>
      </c>
      <c r="Q23" s="40" t="str">
        <f t="shared" si="27"/>
        <v/>
      </c>
      <c r="R23" s="40" t="str">
        <f t="shared" si="27"/>
        <v/>
      </c>
      <c r="S23" s="1"/>
      <c r="T23" s="39"/>
      <c r="U23" s="3"/>
      <c r="W23" s="44" t="s">
        <v>114</v>
      </c>
      <c r="X23" s="44" t="str">
        <f t="shared" si="14"/>
        <v/>
      </c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51"/>
      <c r="AW23" s="50"/>
      <c r="AX23" s="50"/>
      <c r="AY23" s="50"/>
      <c r="AZ23" s="50"/>
      <c r="BA23" s="49" t="s">
        <v>151</v>
      </c>
      <c r="BB23" s="50">
        <v>0.4</v>
      </c>
      <c r="BC23" s="51" t="str">
        <f>"+3A"</f>
        <v>+3A</v>
      </c>
      <c r="BD23" s="50">
        <v>0.1</v>
      </c>
      <c r="BE23" s="51" t="str">
        <f>"+3C"</f>
        <v>+3C</v>
      </c>
      <c r="BF23" s="50">
        <v>0.2</v>
      </c>
    </row>
    <row r="24" spans="2:58" ht="32.1" customHeight="1" x14ac:dyDescent="0.2">
      <c r="C24" s="40">
        <f>IF(C22=0,0,C16)</f>
        <v>0</v>
      </c>
      <c r="D24" s="40">
        <f t="shared" ref="D24:R24" si="28">IF(D22=0,0,D16)</f>
        <v>0</v>
      </c>
      <c r="E24" s="40">
        <f t="shared" si="28"/>
        <v>0</v>
      </c>
      <c r="F24" s="40">
        <f t="shared" si="28"/>
        <v>0</v>
      </c>
      <c r="G24" s="40">
        <f t="shared" si="28"/>
        <v>0</v>
      </c>
      <c r="H24" s="40">
        <f t="shared" si="28"/>
        <v>0</v>
      </c>
      <c r="I24" s="40">
        <f t="shared" si="28"/>
        <v>0</v>
      </c>
      <c r="J24" s="40">
        <f t="shared" si="28"/>
        <v>0</v>
      </c>
      <c r="K24" s="40">
        <f t="shared" si="28"/>
        <v>0</v>
      </c>
      <c r="L24" s="40">
        <f t="shared" si="28"/>
        <v>0</v>
      </c>
      <c r="M24" s="40">
        <f t="shared" si="28"/>
        <v>0</v>
      </c>
      <c r="N24" s="40">
        <f t="shared" si="28"/>
        <v>0</v>
      </c>
      <c r="O24" s="40">
        <f t="shared" si="28"/>
        <v>0</v>
      </c>
      <c r="P24" s="40">
        <f t="shared" si="28"/>
        <v>0</v>
      </c>
      <c r="Q24" s="40">
        <f t="shared" si="28"/>
        <v>0</v>
      </c>
      <c r="R24" s="40">
        <f t="shared" si="28"/>
        <v>0</v>
      </c>
      <c r="S24" s="1"/>
      <c r="T24" s="41"/>
      <c r="U24" s="20"/>
      <c r="W24" s="44" t="s">
        <v>122</v>
      </c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51"/>
      <c r="AW24" s="50"/>
      <c r="AX24" s="50"/>
      <c r="AY24" s="50"/>
      <c r="AZ24" s="50"/>
      <c r="BA24" s="49" t="s">
        <v>152</v>
      </c>
      <c r="BB24" s="50">
        <v>0.4</v>
      </c>
      <c r="BC24" s="51" t="str">
        <f>"+10A"</f>
        <v>+10A</v>
      </c>
      <c r="BD24" s="50">
        <v>0.1</v>
      </c>
      <c r="BE24" s="51" t="str">
        <f>"+5C"</f>
        <v>+5C</v>
      </c>
      <c r="BF24" s="50">
        <v>0.2</v>
      </c>
    </row>
    <row r="25" spans="2:58" ht="32.1" customHeight="1" x14ac:dyDescent="0.2">
      <c r="C25" s="1">
        <f>COUNTIF(C17,"*+*")</f>
        <v>0</v>
      </c>
      <c r="D25" s="1">
        <f t="shared" ref="D25:R25" si="29">COUNTIF(D17,"*+*")</f>
        <v>0</v>
      </c>
      <c r="E25" s="1">
        <f t="shared" si="29"/>
        <v>0</v>
      </c>
      <c r="F25" s="1">
        <f t="shared" si="29"/>
        <v>0</v>
      </c>
      <c r="G25" s="1">
        <f t="shared" si="29"/>
        <v>0</v>
      </c>
      <c r="H25" s="1">
        <f t="shared" si="29"/>
        <v>0</v>
      </c>
      <c r="I25" s="1">
        <f t="shared" si="29"/>
        <v>0</v>
      </c>
      <c r="J25" s="1">
        <f t="shared" si="29"/>
        <v>0</v>
      </c>
      <c r="K25" s="1">
        <f t="shared" si="29"/>
        <v>0</v>
      </c>
      <c r="L25" s="1">
        <f t="shared" si="29"/>
        <v>0</v>
      </c>
      <c r="M25" s="1">
        <f t="shared" si="29"/>
        <v>0</v>
      </c>
      <c r="N25" s="1">
        <f t="shared" si="29"/>
        <v>0</v>
      </c>
      <c r="O25" s="1">
        <f t="shared" si="29"/>
        <v>0</v>
      </c>
      <c r="P25" s="1">
        <f t="shared" si="29"/>
        <v>0</v>
      </c>
      <c r="Q25" s="1">
        <f t="shared" si="29"/>
        <v>0</v>
      </c>
      <c r="R25" s="1">
        <f t="shared" si="29"/>
        <v>0</v>
      </c>
      <c r="S25" s="1"/>
      <c r="T25" s="39"/>
      <c r="U25" s="3"/>
      <c r="W25" s="44" t="s">
        <v>115</v>
      </c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51"/>
      <c r="AW25" s="50"/>
      <c r="AX25" s="50"/>
      <c r="AY25" s="50"/>
      <c r="AZ25" s="50"/>
      <c r="BA25" s="49" t="s">
        <v>153</v>
      </c>
      <c r="BB25" s="50">
        <v>0.4</v>
      </c>
      <c r="BC25" s="51" t="str">
        <f>"+(B)"</f>
        <v>+(B)</v>
      </c>
      <c r="BD25" s="50">
        <v>0.15</v>
      </c>
      <c r="BE25" s="51" t="str">
        <f>"+3D"</f>
        <v>+3D</v>
      </c>
      <c r="BF25" s="50">
        <v>0.25</v>
      </c>
    </row>
    <row r="26" spans="2:58" ht="32.1" customHeight="1" x14ac:dyDescent="0.2">
      <c r="C26" s="40" t="str">
        <f>IF(C25=0,C18,0)</f>
        <v/>
      </c>
      <c r="D26" s="40" t="str">
        <f t="shared" ref="D26:R26" si="30">IF(D25=0,D18,0)</f>
        <v/>
      </c>
      <c r="E26" s="40" t="str">
        <f t="shared" si="30"/>
        <v/>
      </c>
      <c r="F26" s="40" t="str">
        <f t="shared" si="30"/>
        <v/>
      </c>
      <c r="G26" s="40" t="str">
        <f t="shared" si="30"/>
        <v/>
      </c>
      <c r="H26" s="40" t="str">
        <f t="shared" si="30"/>
        <v/>
      </c>
      <c r="I26" s="40" t="str">
        <f t="shared" si="30"/>
        <v/>
      </c>
      <c r="J26" s="40" t="str">
        <f t="shared" si="30"/>
        <v/>
      </c>
      <c r="K26" s="40" t="str">
        <f t="shared" si="30"/>
        <v/>
      </c>
      <c r="L26" s="40" t="str">
        <f t="shared" si="30"/>
        <v/>
      </c>
      <c r="M26" s="40" t="str">
        <f t="shared" si="30"/>
        <v/>
      </c>
      <c r="N26" s="40" t="str">
        <f t="shared" si="30"/>
        <v/>
      </c>
      <c r="O26" s="40" t="str">
        <f t="shared" si="30"/>
        <v/>
      </c>
      <c r="P26" s="40" t="str">
        <f t="shared" si="30"/>
        <v/>
      </c>
      <c r="Q26" s="40" t="str">
        <f t="shared" si="30"/>
        <v/>
      </c>
      <c r="R26" s="40" t="str">
        <f t="shared" si="30"/>
        <v/>
      </c>
      <c r="S26" s="39"/>
      <c r="T26" s="39"/>
      <c r="U26" s="3"/>
      <c r="W26" s="44" t="s">
        <v>116</v>
      </c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51"/>
      <c r="AW26" s="50"/>
      <c r="AX26" s="50"/>
      <c r="AY26" s="50"/>
      <c r="AZ26" s="50"/>
      <c r="BA26" s="51" t="str">
        <f>"+(A)"</f>
        <v>+(A)</v>
      </c>
      <c r="BB26" s="50">
        <v>0.1</v>
      </c>
      <c r="BC26" s="51" t="str">
        <f>"+1B"</f>
        <v>+1B</v>
      </c>
      <c r="BD26" s="50">
        <v>0.15</v>
      </c>
      <c r="BE26" s="44"/>
      <c r="BF26" s="44"/>
    </row>
    <row r="27" spans="2:58" ht="32.1" customHeight="1" x14ac:dyDescent="0.2">
      <c r="C27" s="40">
        <f>IF(C25=0,0,C18)</f>
        <v>0</v>
      </c>
      <c r="D27" s="40">
        <f t="shared" ref="D27:R27" si="31">IF(D25=0,0,D18)</f>
        <v>0</v>
      </c>
      <c r="E27" s="40">
        <f t="shared" si="31"/>
        <v>0</v>
      </c>
      <c r="F27" s="40">
        <f t="shared" si="31"/>
        <v>0</v>
      </c>
      <c r="G27" s="40">
        <f t="shared" si="31"/>
        <v>0</v>
      </c>
      <c r="H27" s="40">
        <f t="shared" si="31"/>
        <v>0</v>
      </c>
      <c r="I27" s="40">
        <f t="shared" si="31"/>
        <v>0</v>
      </c>
      <c r="J27" s="40">
        <f t="shared" si="31"/>
        <v>0</v>
      </c>
      <c r="K27" s="40">
        <f t="shared" si="31"/>
        <v>0</v>
      </c>
      <c r="L27" s="40">
        <f t="shared" si="31"/>
        <v>0</v>
      </c>
      <c r="M27" s="40">
        <f t="shared" si="31"/>
        <v>0</v>
      </c>
      <c r="N27" s="40">
        <f t="shared" si="31"/>
        <v>0</v>
      </c>
      <c r="O27" s="40">
        <f t="shared" si="31"/>
        <v>0</v>
      </c>
      <c r="P27" s="40">
        <f t="shared" si="31"/>
        <v>0</v>
      </c>
      <c r="Q27" s="40">
        <f t="shared" si="31"/>
        <v>0</v>
      </c>
      <c r="R27" s="40">
        <f t="shared" si="31"/>
        <v>0</v>
      </c>
      <c r="S27" s="39"/>
      <c r="T27" s="39"/>
      <c r="U27" s="3"/>
      <c r="W27" s="44" t="s">
        <v>121</v>
      </c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51"/>
      <c r="AW27" s="50"/>
      <c r="AX27" s="50"/>
      <c r="AY27" s="50"/>
      <c r="AZ27" s="50"/>
      <c r="BA27" s="51" t="str">
        <f>"+1A"</f>
        <v>+1A</v>
      </c>
      <c r="BB27" s="50">
        <v>0.1</v>
      </c>
      <c r="BC27" s="51" t="str">
        <f>"+2B"</f>
        <v>+2B</v>
      </c>
      <c r="BD27" s="50">
        <v>0.15</v>
      </c>
      <c r="BE27" s="51"/>
      <c r="BF27" s="44"/>
    </row>
    <row r="28" spans="2:58" ht="32.1" customHeight="1" x14ac:dyDescent="0.2">
      <c r="C28" s="1">
        <f>COUNTIF(C19,"*+*")</f>
        <v>0</v>
      </c>
      <c r="D28" s="1">
        <f t="shared" ref="D28:R28" si="32">COUNTIF(D19,"*+*")</f>
        <v>0</v>
      </c>
      <c r="E28" s="1">
        <f t="shared" si="32"/>
        <v>0</v>
      </c>
      <c r="F28" s="1">
        <f t="shared" si="32"/>
        <v>0</v>
      </c>
      <c r="G28" s="1">
        <f t="shared" si="32"/>
        <v>0</v>
      </c>
      <c r="H28" s="1">
        <f t="shared" si="32"/>
        <v>0</v>
      </c>
      <c r="I28" s="1">
        <f t="shared" si="32"/>
        <v>0</v>
      </c>
      <c r="J28" s="1">
        <f t="shared" si="32"/>
        <v>0</v>
      </c>
      <c r="K28" s="1">
        <f t="shared" si="32"/>
        <v>0</v>
      </c>
      <c r="L28" s="1">
        <f t="shared" si="32"/>
        <v>0</v>
      </c>
      <c r="M28" s="1">
        <f t="shared" si="32"/>
        <v>0</v>
      </c>
      <c r="N28" s="1">
        <f t="shared" si="32"/>
        <v>0</v>
      </c>
      <c r="O28" s="1">
        <f t="shared" si="32"/>
        <v>0</v>
      </c>
      <c r="P28" s="1">
        <f t="shared" si="32"/>
        <v>0</v>
      </c>
      <c r="Q28" s="1">
        <f t="shared" si="32"/>
        <v>0</v>
      </c>
      <c r="R28" s="1">
        <f t="shared" si="32"/>
        <v>0</v>
      </c>
      <c r="S28" s="41"/>
      <c r="T28" s="41"/>
      <c r="U28" s="20"/>
      <c r="W28" s="44" t="s">
        <v>117</v>
      </c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51"/>
      <c r="AW28" s="50"/>
      <c r="AX28" s="50"/>
      <c r="AY28" s="50"/>
      <c r="AZ28" s="50"/>
      <c r="BA28" s="51" t="str">
        <f>"+4A"</f>
        <v>+4A</v>
      </c>
      <c r="BB28" s="50">
        <v>0.1</v>
      </c>
      <c r="BC28" s="51" t="str">
        <f>"+(C)"</f>
        <v>+(C)</v>
      </c>
      <c r="BD28" s="50">
        <v>0.2</v>
      </c>
      <c r="BE28" s="51"/>
      <c r="BF28" s="44"/>
    </row>
    <row r="29" spans="2:58" ht="32.1" customHeight="1" x14ac:dyDescent="0.2">
      <c r="C29" s="40" t="str">
        <f>IF(C28=0,C20,0)</f>
        <v/>
      </c>
      <c r="D29" s="40" t="str">
        <f t="shared" ref="D29:R29" si="33">IF(D28=0,D20,0)</f>
        <v/>
      </c>
      <c r="E29" s="40" t="str">
        <f t="shared" si="33"/>
        <v/>
      </c>
      <c r="F29" s="40" t="str">
        <f t="shared" si="33"/>
        <v/>
      </c>
      <c r="G29" s="40" t="str">
        <f t="shared" si="33"/>
        <v/>
      </c>
      <c r="H29" s="40" t="str">
        <f t="shared" si="33"/>
        <v/>
      </c>
      <c r="I29" s="40" t="str">
        <f t="shared" si="33"/>
        <v/>
      </c>
      <c r="J29" s="40" t="str">
        <f t="shared" si="33"/>
        <v/>
      </c>
      <c r="K29" s="40" t="str">
        <f t="shared" si="33"/>
        <v/>
      </c>
      <c r="L29" s="40" t="str">
        <f t="shared" si="33"/>
        <v/>
      </c>
      <c r="M29" s="40" t="str">
        <f t="shared" si="33"/>
        <v/>
      </c>
      <c r="N29" s="40" t="str">
        <f t="shared" si="33"/>
        <v/>
      </c>
      <c r="O29" s="40" t="str">
        <f t="shared" si="33"/>
        <v/>
      </c>
      <c r="P29" s="40" t="str">
        <f t="shared" si="33"/>
        <v/>
      </c>
      <c r="Q29" s="40" t="str">
        <f t="shared" si="33"/>
        <v/>
      </c>
      <c r="R29" s="40" t="str">
        <f t="shared" si="33"/>
        <v/>
      </c>
      <c r="S29" s="39"/>
      <c r="T29" s="39"/>
      <c r="U29" s="3"/>
      <c r="V29" s="26"/>
      <c r="W29" s="44" t="s">
        <v>118</v>
      </c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51"/>
      <c r="AW29" s="50"/>
      <c r="AX29" s="50"/>
      <c r="AY29" s="50"/>
      <c r="AZ29" s="50"/>
      <c r="BA29" s="51" t="str">
        <f>"+6A"</f>
        <v>+6A</v>
      </c>
      <c r="BB29" s="50">
        <v>0.1</v>
      </c>
      <c r="BC29" s="51" t="str">
        <f>"+0C"</f>
        <v>+0C</v>
      </c>
      <c r="BD29" s="50">
        <v>0.2</v>
      </c>
      <c r="BE29" s="51"/>
      <c r="BF29" s="44"/>
    </row>
    <row r="30" spans="2:58" ht="32.1" customHeight="1" x14ac:dyDescent="0.2">
      <c r="C30" s="40">
        <f>IF(C28=0,0,C20)</f>
        <v>0</v>
      </c>
      <c r="D30" s="40">
        <f t="shared" ref="D30:R30" si="34">IF(D28=0,0,D20)</f>
        <v>0</v>
      </c>
      <c r="E30" s="40">
        <f t="shared" si="34"/>
        <v>0</v>
      </c>
      <c r="F30" s="40">
        <f t="shared" si="34"/>
        <v>0</v>
      </c>
      <c r="G30" s="40">
        <f t="shared" si="34"/>
        <v>0</v>
      </c>
      <c r="H30" s="40">
        <f t="shared" si="34"/>
        <v>0</v>
      </c>
      <c r="I30" s="40">
        <f t="shared" si="34"/>
        <v>0</v>
      </c>
      <c r="J30" s="40">
        <f t="shared" si="34"/>
        <v>0</v>
      </c>
      <c r="K30" s="40">
        <f t="shared" si="34"/>
        <v>0</v>
      </c>
      <c r="L30" s="40">
        <f t="shared" si="34"/>
        <v>0</v>
      </c>
      <c r="M30" s="40">
        <f t="shared" si="34"/>
        <v>0</v>
      </c>
      <c r="N30" s="40">
        <f t="shared" si="34"/>
        <v>0</v>
      </c>
      <c r="O30" s="40">
        <f t="shared" si="34"/>
        <v>0</v>
      </c>
      <c r="P30" s="40">
        <f t="shared" si="34"/>
        <v>0</v>
      </c>
      <c r="Q30" s="40">
        <f t="shared" si="34"/>
        <v>0</v>
      </c>
      <c r="R30" s="40">
        <f t="shared" si="34"/>
        <v>0</v>
      </c>
      <c r="S30" s="39"/>
      <c r="T30" s="39"/>
      <c r="U30" s="3"/>
      <c r="V30" s="26"/>
      <c r="W30" s="44" t="s">
        <v>119</v>
      </c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51"/>
      <c r="AW30" s="50"/>
      <c r="AX30" s="50"/>
      <c r="AY30" s="50"/>
      <c r="AZ30" s="50"/>
      <c r="BA30" s="51" t="str">
        <f>"+7A"</f>
        <v>+7A</v>
      </c>
      <c r="BB30" s="50">
        <v>0.1</v>
      </c>
      <c r="BC30" s="51" t="str">
        <f>"+3C"</f>
        <v>+3C</v>
      </c>
      <c r="BD30" s="50">
        <v>0.2</v>
      </c>
      <c r="BE30" s="51"/>
      <c r="BF30" s="44"/>
    </row>
    <row r="31" spans="2:58" ht="32.1" customHeight="1" x14ac:dyDescent="0.2">
      <c r="C31" s="1"/>
      <c r="D31" s="1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"/>
      <c r="V31" s="26"/>
      <c r="W31" s="44" t="s">
        <v>120</v>
      </c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51"/>
      <c r="AW31" s="50"/>
      <c r="AX31" s="50"/>
      <c r="AY31" s="50"/>
      <c r="AZ31" s="50"/>
      <c r="BA31" s="51" t="str">
        <f>"+9A"</f>
        <v>+9A</v>
      </c>
      <c r="BB31" s="50">
        <v>0.1</v>
      </c>
      <c r="BC31" s="51" t="str">
        <f>"+11C"</f>
        <v>+11C</v>
      </c>
      <c r="BD31" s="50">
        <v>0.2</v>
      </c>
      <c r="BE31" s="51"/>
      <c r="BF31" s="44"/>
    </row>
    <row r="32" spans="2:58" ht="32.1" customHeight="1" x14ac:dyDescent="0.2">
      <c r="C32" s="1"/>
      <c r="D32" s="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20"/>
      <c r="V32" s="2" t="str">
        <f>IFERROR(IF(#REF!="CQ",VLOOKUP(O16,$AI:$AI,2,FALSE),IF(#REF!="NQ",VLOOKUP(O16,#REF!,2,FALSE),IF(#REF!="TJQ",VLOOKUP(O16,#REF!,2,FALSE),""))),"")</f>
        <v/>
      </c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51"/>
      <c r="AW32" s="50"/>
      <c r="AX32" s="50"/>
      <c r="AY32" s="50"/>
      <c r="AZ32" s="50"/>
      <c r="BA32" s="51" t="str">
        <f>"+(B)"</f>
        <v>+(B)</v>
      </c>
      <c r="BB32" s="50">
        <v>0.15</v>
      </c>
      <c r="BC32" s="51" t="str">
        <f>"+(D)"</f>
        <v>+(D)</v>
      </c>
      <c r="BD32" s="50">
        <v>0.25</v>
      </c>
      <c r="BE32" s="51"/>
      <c r="BF32" s="44"/>
    </row>
    <row r="33" spans="3:58" ht="32.1" customHeight="1" x14ac:dyDescent="0.2">
      <c r="C33" s="1"/>
      <c r="D33" s="1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"/>
      <c r="V33" s="26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51"/>
      <c r="AW33" s="50"/>
      <c r="AX33" s="50"/>
      <c r="AY33" s="50"/>
      <c r="AZ33" s="50"/>
      <c r="BA33" s="51" t="str">
        <f>"+1B"</f>
        <v>+1B</v>
      </c>
      <c r="BB33" s="50">
        <v>0.15</v>
      </c>
      <c r="BC33" s="51" t="str">
        <f>"+1D"</f>
        <v>+1D</v>
      </c>
      <c r="BD33" s="50">
        <v>0.25</v>
      </c>
      <c r="BE33" s="51"/>
      <c r="BF33" s="44"/>
    </row>
    <row r="34" spans="3:58" ht="32.1" customHeight="1" x14ac:dyDescent="0.2"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6"/>
      <c r="V34" s="26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51"/>
      <c r="AW34" s="50"/>
      <c r="AX34" s="50"/>
      <c r="AY34" s="50"/>
      <c r="AZ34" s="50"/>
      <c r="BA34" s="51" t="str">
        <f>"+3B"</f>
        <v>+3B</v>
      </c>
      <c r="BB34" s="50">
        <v>0.15</v>
      </c>
      <c r="BC34" s="51"/>
      <c r="BD34" s="51"/>
      <c r="BE34" s="51"/>
      <c r="BF34" s="44"/>
    </row>
    <row r="35" spans="3:58" ht="32.1" customHeight="1" x14ac:dyDescent="0.2"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6"/>
      <c r="V35" s="26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51"/>
      <c r="AW35" s="50"/>
      <c r="AX35" s="50"/>
      <c r="AY35" s="50"/>
      <c r="AZ35" s="50"/>
      <c r="BA35" s="51" t="str">
        <f>"+4B"</f>
        <v>+4B</v>
      </c>
      <c r="BB35" s="50">
        <v>0.15</v>
      </c>
      <c r="BC35" s="51"/>
      <c r="BD35" s="51"/>
      <c r="BE35" s="51"/>
      <c r="BF35" s="44"/>
    </row>
    <row r="36" spans="3:58" ht="32.1" customHeight="1" x14ac:dyDescent="0.2"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5"/>
      <c r="V36" s="5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51"/>
      <c r="AW36" s="50"/>
      <c r="AX36" s="50"/>
      <c r="AY36" s="50"/>
      <c r="AZ36" s="50"/>
      <c r="BA36" s="51" t="str">
        <f>"+6B"</f>
        <v>+6B</v>
      </c>
      <c r="BB36" s="50">
        <v>0.15</v>
      </c>
      <c r="BC36" s="51"/>
      <c r="BD36" s="51"/>
      <c r="BE36" s="51"/>
      <c r="BF36" s="44"/>
    </row>
    <row r="37" spans="3:58" ht="32.1" customHeight="1" x14ac:dyDescent="0.2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6"/>
      <c r="V37" s="26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51"/>
      <c r="AW37" s="50"/>
      <c r="AX37" s="50"/>
      <c r="AY37" s="50"/>
      <c r="AZ37" s="50"/>
      <c r="BA37" s="51" t="str">
        <f>"+9B"</f>
        <v>+9B</v>
      </c>
      <c r="BB37" s="50">
        <v>0.15</v>
      </c>
      <c r="BC37" s="51"/>
      <c r="BD37" s="51"/>
      <c r="BE37" s="51"/>
      <c r="BF37" s="44"/>
    </row>
    <row r="38" spans="3:58" ht="32.1" customHeight="1" x14ac:dyDescent="0.2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6"/>
      <c r="V38" s="26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51"/>
      <c r="AW38" s="50"/>
      <c r="AX38" s="50"/>
      <c r="AY38" s="50"/>
      <c r="AZ38" s="50"/>
      <c r="BA38" s="51" t="str">
        <f>"+(C)"</f>
        <v>+(C)</v>
      </c>
      <c r="BB38" s="50">
        <v>0.2</v>
      </c>
      <c r="BC38" s="51"/>
      <c r="BD38" s="51"/>
      <c r="BE38" s="51"/>
      <c r="BF38" s="44"/>
    </row>
    <row r="39" spans="3:58" ht="32.1" customHeight="1" x14ac:dyDescent="0.2">
      <c r="V39" s="26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51"/>
      <c r="AW39" s="50"/>
      <c r="AX39" s="50"/>
      <c r="AY39" s="50"/>
      <c r="AZ39" s="50"/>
      <c r="BA39" s="51" t="str">
        <f>"+0C"</f>
        <v>+0C</v>
      </c>
      <c r="BB39" s="50">
        <v>0.2</v>
      </c>
      <c r="BC39" s="51"/>
      <c r="BD39" s="51"/>
      <c r="BE39" s="51"/>
      <c r="BF39" s="44"/>
    </row>
    <row r="40" spans="3:58" ht="32.1" customHeight="1" x14ac:dyDescent="0.2">
      <c r="V40" s="5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51"/>
      <c r="AW40" s="50"/>
      <c r="AX40" s="50"/>
      <c r="AY40" s="50"/>
      <c r="AZ40" s="50"/>
      <c r="BA40" s="51" t="str">
        <f>"+1C"</f>
        <v>+1C</v>
      </c>
      <c r="BB40" s="50">
        <v>0.2</v>
      </c>
      <c r="BC40" s="51"/>
      <c r="BD40" s="51"/>
      <c r="BE40" s="51"/>
      <c r="BF40" s="44"/>
    </row>
    <row r="41" spans="3:58" ht="32.1" customHeight="1" x14ac:dyDescent="0.2">
      <c r="V41" s="26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51"/>
      <c r="AW41" s="50"/>
      <c r="AX41" s="50"/>
      <c r="AY41" s="50"/>
      <c r="AZ41" s="50"/>
      <c r="BA41" s="51" t="str">
        <f>"+3C"</f>
        <v>+3C</v>
      </c>
      <c r="BB41" s="50">
        <v>0.2</v>
      </c>
      <c r="BC41" s="51"/>
      <c r="BD41" s="51"/>
      <c r="BE41" s="51"/>
      <c r="BF41" s="44"/>
    </row>
    <row r="42" spans="3:58" ht="32.1" customHeight="1" x14ac:dyDescent="0.2">
      <c r="V42" s="26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51"/>
      <c r="AW42" s="50"/>
      <c r="AX42" s="50"/>
      <c r="AY42" s="50"/>
      <c r="AZ42" s="50"/>
      <c r="BA42" s="51" t="str">
        <f>"+6C"</f>
        <v>+6C</v>
      </c>
      <c r="BB42" s="50">
        <v>0.2</v>
      </c>
      <c r="BC42" s="51"/>
      <c r="BD42" s="51"/>
      <c r="BE42" s="51"/>
      <c r="BF42" s="44"/>
    </row>
    <row r="43" spans="3:58" ht="32.1" customHeight="1" x14ac:dyDescent="0.2">
      <c r="V43" s="26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8"/>
      <c r="AX43" s="48"/>
      <c r="AY43" s="48"/>
      <c r="AZ43" s="48"/>
      <c r="BA43" s="51" t="str">
        <f>"+(D)"</f>
        <v>+(D)</v>
      </c>
      <c r="BB43" s="50">
        <v>0.25</v>
      </c>
      <c r="BC43" s="51"/>
      <c r="BD43" s="51"/>
      <c r="BE43" s="51"/>
      <c r="BF43" s="44"/>
    </row>
    <row r="44" spans="3:58" ht="32.1" customHeight="1" x14ac:dyDescent="0.2">
      <c r="V44" s="5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8"/>
      <c r="AX44" s="48"/>
      <c r="AY44" s="48"/>
      <c r="AZ44" s="48"/>
      <c r="BA44" s="51" t="str">
        <f>"+1D"</f>
        <v>+1D</v>
      </c>
      <c r="BB44" s="50">
        <v>0.25</v>
      </c>
      <c r="BC44" s="44"/>
      <c r="BD44" s="44"/>
      <c r="BE44" s="44"/>
      <c r="BF44" s="44"/>
    </row>
    <row r="45" spans="3:58" ht="32.1" customHeight="1" x14ac:dyDescent="0.2">
      <c r="V45" s="26"/>
      <c r="BA45" s="51" t="str">
        <f>"+4D"</f>
        <v>+4D</v>
      </c>
      <c r="BB45" s="50">
        <v>0.25</v>
      </c>
      <c r="BC45" s="44"/>
      <c r="BD45" s="44"/>
      <c r="BE45" s="44"/>
      <c r="BF45" s="44"/>
    </row>
    <row r="46" spans="3:58" ht="32.1" customHeight="1" x14ac:dyDescent="0.2">
      <c r="V46" s="26"/>
      <c r="BA46" s="44"/>
      <c r="BB46" s="48"/>
      <c r="BC46" s="44"/>
      <c r="BD46" s="44"/>
      <c r="BE46" s="44"/>
      <c r="BF46" s="44"/>
    </row>
    <row r="47" spans="3:58" ht="32.1" customHeight="1" x14ac:dyDescent="0.2">
      <c r="V47" s="26"/>
      <c r="BA47" s="44"/>
      <c r="BB47" s="48"/>
      <c r="BC47" s="44"/>
      <c r="BD47" s="44"/>
      <c r="BE47" s="44"/>
      <c r="BF47" s="44"/>
    </row>
    <row r="48" spans="3:58" ht="32.1" customHeight="1" x14ac:dyDescent="0.2">
      <c r="V48" s="5"/>
    </row>
    <row r="49" spans="5:22" ht="32.1" customHeight="1" x14ac:dyDescent="0.2">
      <c r="V49" s="26"/>
    </row>
    <row r="50" spans="5:22" ht="32.1" customHeight="1" x14ac:dyDescent="0.2">
      <c r="V50" s="26"/>
    </row>
    <row r="51" spans="5:22" ht="32.1" customHeight="1" x14ac:dyDescent="0.2">
      <c r="V51" s="26"/>
    </row>
    <row r="52" spans="5:22" ht="32.1" customHeight="1" x14ac:dyDescent="0.2">
      <c r="V52" s="5"/>
    </row>
    <row r="53" spans="5:22" ht="32.1" customHeight="1" x14ac:dyDescent="0.2">
      <c r="V53" s="26"/>
    </row>
    <row r="54" spans="5:22" ht="32.1" customHeight="1" x14ac:dyDescent="0.2">
      <c r="V54" s="26"/>
    </row>
    <row r="55" spans="5:22" ht="32.1" customHeight="1" x14ac:dyDescent="0.2"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6"/>
      <c r="V55" s="26"/>
    </row>
    <row r="56" spans="5:22" ht="32.1" customHeight="1" x14ac:dyDescent="0.2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5"/>
      <c r="V56" s="5"/>
    </row>
    <row r="57" spans="5:22" ht="32.1" customHeight="1" x14ac:dyDescent="0.2"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6"/>
      <c r="V57" s="26"/>
    </row>
    <row r="58" spans="5:22" ht="32.1" customHeight="1" x14ac:dyDescent="0.2"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6"/>
      <c r="V58" s="26"/>
    </row>
    <row r="59" spans="5:22" ht="32.1" customHeight="1" x14ac:dyDescent="0.2"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6"/>
      <c r="V59" s="26"/>
    </row>
    <row r="60" spans="5:22" ht="32.1" customHeight="1" x14ac:dyDescent="0.2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5"/>
      <c r="V60" s="5"/>
    </row>
    <row r="61" spans="5:22" ht="32.1" customHeight="1" x14ac:dyDescent="0.2"/>
    <row r="62" spans="5:22" ht="32.1" customHeight="1" x14ac:dyDescent="0.2"/>
    <row r="63" spans="5:22" ht="32.1" customHeight="1" x14ac:dyDescent="0.2"/>
    <row r="64" spans="5:22" ht="32.1" customHeight="1" x14ac:dyDescent="0.2"/>
    <row r="65" ht="32.1" customHeight="1" x14ac:dyDescent="0.2"/>
    <row r="66" ht="32.1" customHeight="1" x14ac:dyDescent="0.2"/>
    <row r="67" ht="32.1" customHeight="1" x14ac:dyDescent="0.2"/>
    <row r="68" ht="32.1" customHeight="1" x14ac:dyDescent="0.2"/>
    <row r="69" ht="32.1" customHeight="1" x14ac:dyDescent="0.2"/>
    <row r="70" ht="32.1" customHeight="1" x14ac:dyDescent="0.2"/>
    <row r="71" ht="32.1" customHeight="1" x14ac:dyDescent="0.2"/>
    <row r="72" ht="32.1" customHeight="1" x14ac:dyDescent="0.2"/>
    <row r="73" ht="32.1" customHeight="1" x14ac:dyDescent="0.2"/>
    <row r="74" ht="32.1" customHeight="1" x14ac:dyDescent="0.2"/>
    <row r="75" ht="32.1" customHeight="1" x14ac:dyDescent="0.2"/>
    <row r="76" ht="32.1" customHeight="1" x14ac:dyDescent="0.2"/>
    <row r="77" ht="32.1" customHeight="1" x14ac:dyDescent="0.2"/>
    <row r="78" ht="32.1" customHeight="1" x14ac:dyDescent="0.2"/>
    <row r="79" ht="32.1" customHeight="1" x14ac:dyDescent="0.2"/>
    <row r="80" ht="32.1" customHeight="1" x14ac:dyDescent="0.2"/>
    <row r="81" ht="32.1" customHeight="1" x14ac:dyDescent="0.2"/>
    <row r="82" ht="32.1" customHeight="1" x14ac:dyDescent="0.2"/>
    <row r="83" ht="32.1" customHeight="1" x14ac:dyDescent="0.2"/>
    <row r="84" ht="32.1" customHeight="1" x14ac:dyDescent="0.2"/>
    <row r="85" ht="32.1" customHeight="1" x14ac:dyDescent="0.2"/>
    <row r="86" ht="32.1" customHeight="1" x14ac:dyDescent="0.2"/>
    <row r="87" ht="32.1" customHeight="1" x14ac:dyDescent="0.2"/>
    <row r="88" ht="32.1" customHeight="1" x14ac:dyDescent="0.2"/>
    <row r="89" ht="32.1" customHeight="1" x14ac:dyDescent="0.2"/>
    <row r="90" ht="32.1" customHeight="1" x14ac:dyDescent="0.2"/>
    <row r="91" ht="32.1" customHeight="1" x14ac:dyDescent="0.2"/>
    <row r="92" ht="32.1" customHeight="1" x14ac:dyDescent="0.2"/>
    <row r="93" ht="32.1" customHeight="1" x14ac:dyDescent="0.2"/>
    <row r="94" ht="32.1" customHeight="1" x14ac:dyDescent="0.2"/>
    <row r="95" ht="32.1" customHeight="1" x14ac:dyDescent="0.2"/>
    <row r="96" ht="32.1" customHeight="1" x14ac:dyDescent="0.2"/>
    <row r="97" ht="32.1" customHeight="1" x14ac:dyDescent="0.2"/>
    <row r="98" ht="32.1" customHeight="1" x14ac:dyDescent="0.2"/>
    <row r="99" ht="32.1" customHeight="1" x14ac:dyDescent="0.2"/>
    <row r="100" ht="32.1" customHeight="1" x14ac:dyDescent="0.2"/>
    <row r="101" ht="32.1" customHeight="1" x14ac:dyDescent="0.2"/>
  </sheetData>
  <sheetProtection sheet="1" selectLockedCells="1"/>
  <mergeCells count="9">
    <mergeCell ref="S21:U21"/>
    <mergeCell ref="C4:F4"/>
    <mergeCell ref="C3:F3"/>
    <mergeCell ref="B6:R6"/>
    <mergeCell ref="B2:J2"/>
    <mergeCell ref="B13:U13"/>
    <mergeCell ref="B15:B16"/>
    <mergeCell ref="B17:B18"/>
    <mergeCell ref="B19:B20"/>
  </mergeCells>
  <phoneticPr fontId="3" type="noConversion"/>
  <dataValidations count="13">
    <dataValidation errorStyle="warning" allowBlank="1" showInputMessage="1" showErrorMessage="1" errorTitle="Choose One" error="This must be one name from Hospitality Tab" sqref="C4" xr:uid="{950458FD-5EA9-2E4B-8304-28FC3482B53C}"/>
    <dataValidation type="list" errorStyle="warning" allowBlank="1" showInputMessage="1" showErrorMessage="1" errorTitle="Choose One" error="Choose among of the list of compulsory moviments set in the dropdonwn." sqref="C8:R8" xr:uid="{594BC8D0-51DE-E143-BC4A-340DF2D64BF3}">
      <formula1>INDIRECT($G4)</formula1>
    </dataValidation>
    <dataValidation type="list" errorStyle="warning" allowBlank="1" showInputMessage="1" showErrorMessage="1" errorTitle="Choose One" error="Choose among of the list of compulsory moviments set in the dropdonwn." sqref="C9:R9" xr:uid="{55F34F1C-C8DD-BC43-896C-A482EA5D726E}">
      <formula1>INDIRECT($H4)</formula1>
    </dataValidation>
    <dataValidation type="list" errorStyle="warning" allowBlank="1" showInputMessage="1" showErrorMessage="1" errorTitle="Choose One" error="Choose among of the list of compulsory moviments set in the dropdonwn." sqref="C10:R10" xr:uid="{83224FC2-88D7-404B-BE89-B214BE1F9F64}">
      <formula1>INDIRECT($I4)</formula1>
    </dataValidation>
    <dataValidation type="list" errorStyle="warning" allowBlank="1" showInputMessage="1" showErrorMessage="1" errorTitle="Choose" error="Choose among of the list of difficulty movements and connections set in the dropdown." sqref="C19:R19" xr:uid="{D4525994-4B64-C04E-BF09-C89AC0386E95}">
      <formula1>INDIRECT($M4)</formula1>
    </dataValidation>
    <dataValidation type="list" errorStyle="warning" allowBlank="1" showInputMessage="1" showErrorMessage="1" errorTitle="Choose One" error="Daoshu_x000a_Jianshu_x000a_Nandao_x000a_Taijijian" sqref="H4" xr:uid="{323BC4F4-BDFE-E248-A16F-84D24F0FC1D3}">
      <formula1>$AA$3:$AD$3</formula1>
    </dataValidation>
    <dataValidation type="list" errorStyle="warning" allowBlank="1" showInputMessage="1" showErrorMessage="1" errorTitle="Choose One" error="Gunshu_x000a_Qiangshu_x000a_Nangun" sqref="I4" xr:uid="{182D52B5-05A7-5441-8B9C-F9C1773391BF}">
      <formula1>$AE$3:$AH$3</formula1>
    </dataValidation>
    <dataValidation type="list" errorStyle="warning" allowBlank="1" showInputMessage="1" showErrorMessage="1" errorTitle="Choose One" error="Changquan_x000a_Nanquan_x000a_Taijijian" sqref="G4" xr:uid="{15844B27-6F7A-544B-A521-334576196551}">
      <formula1>$X$3:$Z$3</formula1>
    </dataValidation>
    <dataValidation type="list" errorStyle="warning" allowBlank="1" showInputMessage="1" showErrorMessage="1" errorTitle="Choose" error="Choose among of the list of difficulty movements and connections set in the dropdown." sqref="C17:R17" xr:uid="{19E76ED4-5AEB-AF48-9315-A3394B4776EE}">
      <formula1>INDIRECT($L4)</formula1>
    </dataValidation>
    <dataValidation type="list" errorStyle="warning" allowBlank="1" showInputMessage="1" showErrorMessage="1" errorTitle="Choose" error="Choose among of the list of difficulty movements and connections set in the dropdown." sqref="C15:R15" xr:uid="{1948F227-88D4-9741-A6AB-EDA3F59D7990}">
      <formula1>INDIRECT($K4)</formula1>
    </dataValidation>
    <dataValidation type="list" errorStyle="warning" allowBlank="1" showInputMessage="1" showErrorMessage="1" errorTitle="Choose One" error="Gunshu_x000a_Qiangshu_x000a_Nangun" sqref="J4" xr:uid="{4BEEADBC-C0BD-1D4A-8CE1-0CB3581B7916}">
      <formula1>$AI$3:$AK$3</formula1>
    </dataValidation>
    <dataValidation type="list" allowBlank="1" showInputMessage="1" showErrorMessage="1" sqref="B4:B5" xr:uid="{58BB04AA-C048-5B4A-8B1A-480D030B9855}">
      <formula1>$W$4:$W$31</formula1>
    </dataValidation>
    <dataValidation type="list" errorStyle="warning" allowBlank="1" showInputMessage="1" showErrorMessage="1" errorTitle="Choose One" error="Choose among of the list of compulsory moviments set in the dropdonwn." sqref="C11:R11" xr:uid="{DECEC30D-F33E-A94A-8CB7-CF0E05A45105}">
      <formula1>INDIRECT($J4)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17</vt:i4>
      </vt:variant>
    </vt:vector>
  </HeadingPairs>
  <TitlesOfParts>
    <vt:vector size="18" baseType="lpstr">
      <vt:lpstr>Form</vt:lpstr>
      <vt:lpstr>Armas</vt:lpstr>
      <vt:lpstr>Changquan</vt:lpstr>
      <vt:lpstr>CQ</vt:lpstr>
      <vt:lpstr>Daoshu</vt:lpstr>
      <vt:lpstr>Gunshu</vt:lpstr>
      <vt:lpstr>Jianshu</vt:lpstr>
      <vt:lpstr>Mão_Arma</vt:lpstr>
      <vt:lpstr>Mãos</vt:lpstr>
      <vt:lpstr>Nandao</vt:lpstr>
      <vt:lpstr>Nangun</vt:lpstr>
      <vt:lpstr>Nanquan</vt:lpstr>
      <vt:lpstr>NQ</vt:lpstr>
      <vt:lpstr>Qiangshu</vt:lpstr>
      <vt:lpstr>Taijijian</vt:lpstr>
      <vt:lpstr>Taijiquan</vt:lpstr>
      <vt:lpstr>Taijishan</vt:lpstr>
      <vt:lpstr>TJQ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Rodrigo Carazzato</cp:lastModifiedBy>
  <dcterms:created xsi:type="dcterms:W3CDTF">2020-01-10T09:43:26Z</dcterms:created>
  <dcterms:modified xsi:type="dcterms:W3CDTF">2026-03-30T16:22:47Z</dcterms:modified>
</cp:coreProperties>
</file>